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1.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2.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3.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4.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5.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6.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7.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8.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9.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0.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1.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2.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3.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4.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5.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6.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7.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8.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9.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0.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1.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2.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3.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4.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5.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6.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7.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28.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9.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0.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1.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2.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3.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4.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5.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36.xml" ContentType="application/vnd.openxmlformats-officedocument.themeOverrid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37.xml" ContentType="application/vnd.openxmlformats-officedocument.themeOverrid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38.xml" ContentType="application/vnd.openxmlformats-officedocument.themeOverrid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39.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40.xml" ContentType="application/vnd.openxmlformats-officedocument.themeOverrid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41.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42.xml" ContentType="application/vnd.openxmlformats-officedocument.themeOverrid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43.xml" ContentType="application/vnd.openxmlformats-officedocument.themeOverrid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44.xml" ContentType="application/vnd.openxmlformats-officedocument.themeOverrid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45.xml" ContentType="application/vnd.openxmlformats-officedocument.themeOverrid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46.xml" ContentType="application/vnd.openxmlformats-officedocument.themeOverrid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47.xml" ContentType="application/vnd.openxmlformats-officedocument.themeOverrid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48.xml" ContentType="application/vnd.openxmlformats-officedocument.themeOverrid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49.xml" ContentType="application/vnd.openxmlformats-officedocument.themeOverrid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50.xml" ContentType="application/vnd.openxmlformats-officedocument.themeOverrid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51.xml" ContentType="application/vnd.openxmlformats-officedocument.themeOverrid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52.xml" ContentType="application/vnd.openxmlformats-officedocument.themeOverrid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53.xml" ContentType="application/vnd.openxmlformats-officedocument.themeOverrid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54.xml" ContentType="application/vnd.openxmlformats-officedocument.themeOverrid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55.xml" ContentType="application/vnd.openxmlformats-officedocument.themeOverrid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56.xml" ContentType="application/vnd.openxmlformats-officedocument.themeOverrid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57.xml" ContentType="application/vnd.openxmlformats-officedocument.themeOverrid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58.xml" ContentType="application/vnd.openxmlformats-officedocument.themeOverrid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59.xml" ContentType="application/vnd.openxmlformats-officedocument.themeOverrid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60.xml" ContentType="application/vnd.openxmlformats-officedocument.themeOverrid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61.xml" ContentType="application/vnd.openxmlformats-officedocument.themeOverride+xml"/>
  <Override PartName="/xl/drawings/drawing2.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62.xml" ContentType="application/vnd.openxmlformats-officedocument.themeOverride+xml"/>
  <Override PartName="/xl/drawings/drawing3.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4.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63.xml" ContentType="application/vnd.openxmlformats-officedocument.themeOverride+xml"/>
  <Override PartName="/xl/drawings/drawing5.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64.xml" ContentType="application/vnd.openxmlformats-officedocument.themeOverrid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65.xml" ContentType="application/vnd.openxmlformats-officedocument.themeOverride+xml"/>
  <Override PartName="/xl/drawings/drawing6.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66.xml" ContentType="application/vnd.openxmlformats-officedocument.themeOverride+xml"/>
  <Override PartName="/xl/drawings/drawing7.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67.xml" ContentType="application/vnd.openxmlformats-officedocument.themeOverride+xml"/>
  <Override PartName="/xl/drawings/drawing8.xml" ContentType="application/vnd.openxmlformats-officedocument.drawingml.chartshapes+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68.xml" ContentType="application/vnd.openxmlformats-officedocument.themeOverrid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69.xml" ContentType="application/vnd.openxmlformats-officedocument.themeOverrid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70.xml" ContentType="application/vnd.openxmlformats-officedocument.themeOverride+xml"/>
  <Override PartName="/xl/drawings/drawing9.xml" ContentType="application/vnd.openxmlformats-officedocument.drawingml.chartshapes+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71.xml" ContentType="application/vnd.openxmlformats-officedocument.themeOverrid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72.xml" ContentType="application/vnd.openxmlformats-officedocument.themeOverrid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73.xml" ContentType="application/vnd.openxmlformats-officedocument.themeOverrid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74.xml" ContentType="application/vnd.openxmlformats-officedocument.themeOverrid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10.xml" ContentType="application/vnd.openxmlformats-officedocument.drawing+xml"/>
  <Override PartName="/xl/ink/ink1.xml" ContentType="application/inkml+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75.xml" ContentType="application/vnd.openxmlformats-officedocument.themeOverrid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76.xml" ContentType="application/vnd.openxmlformats-officedocument.themeOverrid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theme/themeOverride77.xml" ContentType="application/vnd.openxmlformats-officedocument.themeOverrid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theme/themeOverride78.xml" ContentType="application/vnd.openxmlformats-officedocument.themeOverrid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79.xml" ContentType="application/vnd.openxmlformats-officedocument.themeOverride+xml"/>
  <Override PartName="/xl/charts/chartEx1.xml" ContentType="application/vnd.ms-office.chartex+xml"/>
  <Override PartName="/xl/charts/style94.xml" ContentType="application/vnd.ms-office.chartstyle+xml"/>
  <Override PartName="/xl/charts/colors94.xml" ContentType="application/vnd.ms-office.chartcolorstyle+xml"/>
  <Override PartName="/xl/charts/chartEx2.xml" ContentType="application/vnd.ms-office.chartex+xml"/>
  <Override PartName="/xl/charts/style95.xml" ContentType="application/vnd.ms-office.chartstyle+xml"/>
  <Override PartName="/xl/charts/colors95.xml" ContentType="application/vnd.ms-office.chartcolorstyle+xml"/>
  <Override PartName="/xl/charts/chart94.xml" ContentType="application/vnd.openxmlformats-officedocument.drawingml.chart+xml"/>
  <Override PartName="/xl/charts/style96.xml" ContentType="application/vnd.ms-office.chartstyle+xml"/>
  <Override PartName="/xl/charts/colors96.xml" ContentType="application/vnd.ms-office.chartcolorstyle+xml"/>
  <Override PartName="/xl/charts/chart95.xml" ContentType="application/vnd.openxmlformats-officedocument.drawingml.chart+xml"/>
  <Override PartName="/xl/charts/style97.xml" ContentType="application/vnd.ms-office.chartstyle+xml"/>
  <Override PartName="/xl/charts/colors97.xml" ContentType="application/vnd.ms-office.chartcolorstyle+xml"/>
  <Override PartName="/xl/theme/themeOverride80.xml" ContentType="application/vnd.openxmlformats-officedocument.themeOverride+xml"/>
  <Override PartName="/xl/charts/chart96.xml" ContentType="application/vnd.openxmlformats-officedocument.drawingml.chart+xml"/>
  <Override PartName="/xl/charts/style98.xml" ContentType="application/vnd.ms-office.chartstyle+xml"/>
  <Override PartName="/xl/charts/colors98.xml" ContentType="application/vnd.ms-office.chartcolorstyle+xml"/>
  <Override PartName="/xl/charts/chart97.xml" ContentType="application/vnd.openxmlformats-officedocument.drawingml.chart+xml"/>
  <Override PartName="/xl/charts/style99.xml" ContentType="application/vnd.ms-office.chartstyle+xml"/>
  <Override PartName="/xl/charts/colors99.xml" ContentType="application/vnd.ms-office.chartcolorstyle+xml"/>
  <Override PartName="/xl/theme/themeOverride81.xml" ContentType="application/vnd.openxmlformats-officedocument.themeOverride+xml"/>
  <Override PartName="/xl/charts/chart98.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1.xml" ContentType="application/vnd.openxmlformats-officedocument.drawing+xml"/>
  <Override PartName="/xl/charts/chart99.xml" ContentType="application/vnd.openxmlformats-officedocument.drawingml.chart+xml"/>
  <Override PartName="/xl/charts/style101.xml" ContentType="application/vnd.ms-office.chartstyle+xml"/>
  <Override PartName="/xl/charts/colors101.xml" ContentType="application/vnd.ms-office.chartcolorstyle+xml"/>
  <Override PartName="/xl/theme/themeOverride82.xml" ContentType="application/vnd.openxmlformats-officedocument.themeOverride+xml"/>
  <Override PartName="/xl/charts/chart100.xml" ContentType="application/vnd.openxmlformats-officedocument.drawingml.chart+xml"/>
  <Override PartName="/xl/charts/style102.xml" ContentType="application/vnd.ms-office.chartstyle+xml"/>
  <Override PartName="/xl/charts/colors102.xml" ContentType="application/vnd.ms-office.chartcolorstyle+xml"/>
  <Override PartName="/xl/theme/themeOverride83.xml" ContentType="application/vnd.openxmlformats-officedocument.themeOverride+xml"/>
  <Override PartName="/xl/charts/chart101.xml" ContentType="application/vnd.openxmlformats-officedocument.drawingml.chart+xml"/>
  <Override PartName="/xl/charts/style103.xml" ContentType="application/vnd.ms-office.chartstyle+xml"/>
  <Override PartName="/xl/charts/colors103.xml" ContentType="application/vnd.ms-office.chartcolorstyle+xml"/>
  <Override PartName="/xl/theme/themeOverride84.xml" ContentType="application/vnd.openxmlformats-officedocument.themeOverride+xml"/>
  <Override PartName="/xl/charts/chart102.xml" ContentType="application/vnd.openxmlformats-officedocument.drawingml.chart+xml"/>
  <Override PartName="/xl/charts/style104.xml" ContentType="application/vnd.ms-office.chartstyle+xml"/>
  <Override PartName="/xl/charts/colors104.xml" ContentType="application/vnd.ms-office.chartcolorstyle+xml"/>
  <Override PartName="/xl/theme/themeOverride85.xml" ContentType="application/vnd.openxmlformats-officedocument.themeOverride+xml"/>
  <Override PartName="/xl/charts/chart103.xml" ContentType="application/vnd.openxmlformats-officedocument.drawingml.chart+xml"/>
  <Override PartName="/xl/charts/style105.xml" ContentType="application/vnd.ms-office.chartstyle+xml"/>
  <Override PartName="/xl/charts/colors105.xml" ContentType="application/vnd.ms-office.chartcolorstyle+xml"/>
  <Override PartName="/xl/theme/themeOverride86.xml" ContentType="application/vnd.openxmlformats-officedocument.themeOverride+xml"/>
  <Override PartName="/xl/charts/chart104.xml" ContentType="application/vnd.openxmlformats-officedocument.drawingml.chart+xml"/>
  <Override PartName="/xl/charts/style106.xml" ContentType="application/vnd.ms-office.chartstyle+xml"/>
  <Override PartName="/xl/charts/colors106.xml" ContentType="application/vnd.ms-office.chartcolorstyle+xml"/>
  <Override PartName="/xl/theme/themeOverride87.xml" ContentType="application/vnd.openxmlformats-officedocument.themeOverride+xml"/>
  <Override PartName="/xl/charts/chart105.xml" ContentType="application/vnd.openxmlformats-officedocument.drawingml.chart+xml"/>
  <Override PartName="/xl/charts/style107.xml" ContentType="application/vnd.ms-office.chartstyle+xml"/>
  <Override PartName="/xl/charts/colors107.xml" ContentType="application/vnd.ms-office.chartcolorstyle+xml"/>
  <Override PartName="/xl/theme/themeOverride88.xml" ContentType="application/vnd.openxmlformats-officedocument.themeOverride+xml"/>
  <Override PartName="/xl/charts/chart106.xml" ContentType="application/vnd.openxmlformats-officedocument.drawingml.chart+xml"/>
  <Override PartName="/xl/charts/style108.xml" ContentType="application/vnd.ms-office.chartstyle+xml"/>
  <Override PartName="/xl/charts/colors108.xml" ContentType="application/vnd.ms-office.chartcolorstyle+xml"/>
  <Override PartName="/xl/theme/themeOverride89.xml" ContentType="application/vnd.openxmlformats-officedocument.themeOverride+xml"/>
  <Override PartName="/xl/charts/chart107.xml" ContentType="application/vnd.openxmlformats-officedocument.drawingml.chart+xml"/>
  <Override PartName="/xl/charts/style109.xml" ContentType="application/vnd.ms-office.chartstyle+xml"/>
  <Override PartName="/xl/charts/colors109.xml" ContentType="application/vnd.ms-office.chartcolorstyle+xml"/>
  <Override PartName="/xl/theme/themeOverride90.xml" ContentType="application/vnd.openxmlformats-officedocument.themeOverride+xml"/>
  <Override PartName="/xl/charts/chart108.xml" ContentType="application/vnd.openxmlformats-officedocument.drawingml.chart+xml"/>
  <Override PartName="/xl/charts/style110.xml" ContentType="application/vnd.ms-office.chartstyle+xml"/>
  <Override PartName="/xl/charts/colors110.xml" ContentType="application/vnd.ms-office.chartcolorstyle+xml"/>
  <Override PartName="/xl/theme/themeOverride91.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defaultThemeVersion="166925"/>
  <mc:AlternateContent xmlns:mc="http://schemas.openxmlformats.org/markup-compatibility/2006">
    <mc:Choice Requires="x15">
      <x15ac:absPath xmlns:x15ac="http://schemas.microsoft.com/office/spreadsheetml/2010/11/ac" url="https://ictcr-my.sharepoint.com/personal/pavel_micaj_nakit_cz/Documents/Dokumenty/BENCHMARK/FINÁLNÍ VERZE/"/>
    </mc:Choice>
  </mc:AlternateContent>
  <xr:revisionPtr revIDLastSave="0" documentId="8_{E6C804EC-D40F-4516-9D8F-3B1C2D751858}" xr6:coauthVersionLast="47" xr6:coauthVersionMax="47" xr10:uidLastSave="{00000000-0000-0000-0000-000000000000}"/>
  <bookViews>
    <workbookView xWindow="-110" yWindow="-110" windowWidth="19420" windowHeight="10420" xr2:uid="{CC856F49-E7DC-8143-8B46-715D67B6772E}"/>
  </bookViews>
  <sheets>
    <sheet name="VÝSLEDKY_1_2_3" sheetId="61" r:id="rId1"/>
    <sheet name="VÝSLEDKY_4_5" sheetId="63" r:id="rId2"/>
    <sheet name="VÝSLEDKY_6" sheetId="64" r:id="rId3"/>
  </sheets>
  <externalReferences>
    <externalReference r:id="rId4"/>
  </externalReferences>
  <definedNames>
    <definedName name="_xlchart.v1.0" hidden="1">VÝSLEDKY_4_5!$P$460</definedName>
    <definedName name="_xlchart.v1.1" hidden="1">VÝSLEDKY_4_5!$P$461:$P$485</definedName>
    <definedName name="_xlchart.v1.2" hidden="1">VÝSLEDKY_4_5!$S$460</definedName>
    <definedName name="_xlchart.v1.3" hidden="1">VÝSLEDKY_4_5!$S$461:$S$485</definedName>
    <definedName name="_xlchart.v1.4" hidden="1">VÝSLEDKY_4_5!$P$461:$P$485</definedName>
    <definedName name="A1a349">#REF!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58" i="63" l="1"/>
  <c r="S471" i="63" l="1"/>
  <c r="P478" i="63"/>
  <c r="B494" i="63"/>
  <c r="Q356" i="63" l="1"/>
  <c r="M355" i="63"/>
  <c r="W321" i="63" s="1"/>
  <c r="X324" i="63"/>
  <c r="M356" i="63"/>
  <c r="W324" i="63" s="1"/>
  <c r="L356" i="63"/>
  <c r="V324" i="63" s="1"/>
  <c r="L355" i="63"/>
  <c r="V321" i="63" s="1"/>
  <c r="X321" i="63"/>
  <c r="K355" i="63"/>
  <c r="U321" i="63" s="1"/>
  <c r="S356" i="63"/>
  <c r="R356" i="63"/>
  <c r="S355" i="63"/>
  <c r="R355" i="63"/>
  <c r="Q355" i="63"/>
  <c r="F416" i="63"/>
  <c r="K405" i="63" s="1"/>
  <c r="E416" i="63"/>
  <c r="J405" i="63" s="1"/>
  <c r="F415" i="63"/>
  <c r="K402" i="63" s="1"/>
  <c r="E415" i="63"/>
  <c r="J402" i="63" s="1"/>
  <c r="B416" i="63"/>
  <c r="J404" i="63" s="1"/>
  <c r="C416" i="63"/>
  <c r="K404" i="63" s="1"/>
  <c r="C415" i="63"/>
  <c r="K401" i="63" s="1"/>
  <c r="B415" i="63"/>
  <c r="J401" i="63" s="1"/>
  <c r="G416" i="63"/>
  <c r="L405" i="63" s="1"/>
  <c r="D416" i="63"/>
  <c r="L404" i="63" s="1"/>
  <c r="G415" i="63"/>
  <c r="L402" i="63" s="1"/>
  <c r="K356" i="63" l="1"/>
  <c r="U324" i="63" s="1"/>
  <c r="S485" i="63" l="1"/>
  <c r="P485" i="63"/>
  <c r="S462" i="63" l="1"/>
  <c r="S463" i="63"/>
  <c r="S464" i="63"/>
  <c r="S465" i="63"/>
  <c r="S466" i="63"/>
  <c r="S467" i="63"/>
  <c r="S468" i="63"/>
  <c r="S469" i="63"/>
  <c r="S470" i="63"/>
  <c r="S472" i="63"/>
  <c r="S473" i="63"/>
  <c r="S474" i="63"/>
  <c r="S475" i="63"/>
  <c r="S476" i="63"/>
  <c r="S477" i="63"/>
  <c r="S478" i="63"/>
  <c r="S479" i="63"/>
  <c r="S480" i="63"/>
  <c r="S481" i="63"/>
  <c r="S482" i="63"/>
  <c r="S483" i="63"/>
  <c r="S484" i="63"/>
  <c r="S461" i="63"/>
  <c r="P462" i="63"/>
  <c r="P463" i="63"/>
  <c r="P464" i="63"/>
  <c r="P465" i="63"/>
  <c r="P466" i="63"/>
  <c r="P467" i="63"/>
  <c r="P468" i="63"/>
  <c r="P469" i="63"/>
  <c r="P470" i="63"/>
  <c r="P471" i="63"/>
  <c r="P472" i="63"/>
  <c r="P473" i="63"/>
  <c r="P474" i="63"/>
  <c r="P475" i="63"/>
  <c r="P476" i="63"/>
  <c r="P477" i="63"/>
  <c r="P479" i="63"/>
  <c r="P480" i="63"/>
  <c r="P481" i="63"/>
  <c r="P482" i="63"/>
  <c r="P483" i="63"/>
  <c r="P484" i="63"/>
  <c r="P461" i="63"/>
  <c r="X461" i="63" l="1"/>
  <c r="X458" i="63"/>
  <c r="X460" i="63"/>
  <c r="X459" i="63"/>
  <c r="X457" i="63"/>
  <c r="AB461" i="63"/>
  <c r="AB460" i="63"/>
  <c r="AB459" i="63"/>
  <c r="AB458" i="63"/>
  <c r="AB457" i="63"/>
  <c r="D583" i="63"/>
  <c r="D597" i="63"/>
  <c r="D585" i="63"/>
  <c r="D589" i="63"/>
  <c r="D590" i="63"/>
  <c r="D591" i="63"/>
  <c r="D595" i="63"/>
  <c r="D596" i="63"/>
  <c r="D584" i="63"/>
  <c r="D635" i="63"/>
  <c r="D634" i="63"/>
  <c r="D621" i="63"/>
  <c r="D622" i="63"/>
  <c r="D628" i="63"/>
  <c r="D633" i="63"/>
  <c r="D623" i="63"/>
  <c r="D627" i="63"/>
  <c r="D629" i="63"/>
  <c r="J260" i="61" l="1"/>
  <c r="B405" i="64" l="1"/>
  <c r="S372" i="64" s="1"/>
  <c r="B404" i="64"/>
  <c r="S371" i="64" s="1"/>
  <c r="B364" i="64"/>
  <c r="S331" i="64" s="1"/>
  <c r="B363" i="64"/>
  <c r="S330" i="64" s="1"/>
  <c r="B362" i="64"/>
  <c r="B322" i="64"/>
  <c r="B323" i="64"/>
  <c r="S290" i="64" s="1"/>
  <c r="B282" i="64"/>
  <c r="S249" i="64" s="1"/>
  <c r="B283" i="64"/>
  <c r="S250" i="64" s="1"/>
  <c r="B242" i="64"/>
  <c r="S209" i="64" s="1"/>
  <c r="B200" i="64"/>
  <c r="S167" i="64" s="1"/>
  <c r="B201" i="64" l="1"/>
  <c r="S168" i="64" s="1"/>
  <c r="B243" i="64"/>
  <c r="S210" i="64" s="1"/>
  <c r="B202" i="64"/>
  <c r="S169" i="64" s="1"/>
  <c r="B241" i="64"/>
  <c r="S208" i="64" s="1"/>
  <c r="B403" i="64"/>
  <c r="S370" i="64" s="1"/>
  <c r="B281" i="64"/>
  <c r="B324" i="64"/>
  <c r="S291" i="64" s="1"/>
  <c r="S329" i="64"/>
  <c r="S289" i="64"/>
  <c r="S248" i="64" l="1"/>
  <c r="B120" i="64" l="1"/>
  <c r="S88" i="64" s="1"/>
  <c r="B119" i="64"/>
  <c r="B121" i="64"/>
  <c r="S89" i="64" s="1"/>
  <c r="B160" i="64"/>
  <c r="S127" i="64" s="1"/>
  <c r="B159" i="64"/>
  <c r="B161" i="64"/>
  <c r="S128" i="64" s="1"/>
  <c r="S126" i="64" l="1"/>
  <c r="S87" i="64"/>
  <c r="B535" i="63"/>
  <c r="C535" i="63"/>
  <c r="D535" i="63"/>
  <c r="B536" i="63"/>
  <c r="C536" i="63"/>
  <c r="D536" i="63"/>
  <c r="E494" i="63"/>
  <c r="B79" i="64"/>
  <c r="S46" i="64" s="1"/>
  <c r="B78" i="64"/>
  <c r="B39" i="64"/>
  <c r="S6" i="64" s="1"/>
  <c r="B38" i="64"/>
  <c r="B80" i="64"/>
  <c r="S47" i="64" s="1"/>
  <c r="B40" i="64"/>
  <c r="S7" i="64" s="1"/>
  <c r="D494" i="63"/>
  <c r="C494" i="63"/>
  <c r="F494" i="63"/>
  <c r="G494" i="63"/>
  <c r="R458" i="63"/>
  <c r="R459" i="63" s="1"/>
  <c r="S45" i="64" l="1"/>
  <c r="S5" i="64"/>
  <c r="E495" i="63"/>
  <c r="O458" i="63"/>
  <c r="O459" i="63" s="1"/>
  <c r="H494" i="63"/>
  <c r="P458" i="63"/>
  <c r="P459" i="63" s="1"/>
  <c r="S458" i="63"/>
  <c r="S459" i="63" s="1"/>
  <c r="G495" i="63"/>
  <c r="F495" i="63"/>
  <c r="J494" i="63"/>
  <c r="I494" i="63"/>
  <c r="B495" i="63"/>
  <c r="D495" i="63"/>
  <c r="C495" i="63"/>
  <c r="P356" i="63"/>
  <c r="W325" i="63" s="1"/>
  <c r="O356" i="63"/>
  <c r="V325" i="63" s="1"/>
  <c r="P355" i="63" l="1"/>
  <c r="W322" i="63" s="1"/>
  <c r="O355" i="63"/>
  <c r="V322" i="63" s="1"/>
  <c r="N355" i="63"/>
  <c r="U322" i="63" s="1"/>
  <c r="X322" i="63"/>
  <c r="X325" i="63"/>
  <c r="N356" i="63"/>
  <c r="U325" i="63" s="1"/>
  <c r="H495" i="63"/>
  <c r="I495" i="63"/>
  <c r="J495" i="63"/>
  <c r="L38" i="63" l="1"/>
  <c r="K38" i="63"/>
  <c r="M38" i="63"/>
  <c r="B156" i="63" l="1"/>
  <c r="N156" i="63"/>
  <c r="E156" i="63"/>
  <c r="K156" i="63"/>
  <c r="C156" i="63"/>
  <c r="C159" i="63" s="1"/>
  <c r="P156" i="63"/>
  <c r="O156" i="63"/>
  <c r="G156" i="63"/>
  <c r="F156" i="63"/>
  <c r="M156" i="63"/>
  <c r="L156" i="63"/>
  <c r="D156" i="63"/>
  <c r="D159" i="63" s="1"/>
  <c r="E4" i="63" a="1"/>
  <c r="E4" i="63" s="1"/>
  <c r="B159" i="63" l="1"/>
  <c r="H38" i="63"/>
  <c r="J38" i="63"/>
  <c r="D158" i="63" s="1"/>
  <c r="I38" i="63"/>
  <c r="C158" i="63" s="1"/>
  <c r="H156" i="63"/>
  <c r="J156" i="63"/>
  <c r="I156" i="63"/>
  <c r="AN765" i="61" l="1"/>
  <c r="AN764" i="61"/>
  <c r="AN763" i="61"/>
  <c r="AN756" i="61"/>
  <c r="AN755" i="61"/>
  <c r="AN754" i="61"/>
  <c r="AK707" i="61" l="1"/>
  <c r="AJ707" i="61"/>
  <c r="AI707" i="61"/>
  <c r="AH707" i="61"/>
  <c r="AG707" i="61"/>
  <c r="AF707" i="61"/>
  <c r="AE707" i="61"/>
  <c r="AD707" i="61"/>
  <c r="AC707" i="61"/>
  <c r="AB707" i="61"/>
  <c r="AA707" i="61"/>
  <c r="Z707" i="61"/>
  <c r="Y707" i="61"/>
  <c r="X707" i="61"/>
  <c r="W707" i="61"/>
  <c r="V707" i="61"/>
  <c r="U707" i="61"/>
  <c r="T707" i="61"/>
  <c r="S707" i="61"/>
  <c r="R707" i="61"/>
  <c r="Q707" i="61"/>
  <c r="P707" i="61"/>
  <c r="O707" i="61"/>
  <c r="N707" i="61"/>
  <c r="M707" i="61"/>
  <c r="L707" i="61"/>
  <c r="K707" i="61"/>
  <c r="J707" i="61"/>
  <c r="I707" i="61"/>
  <c r="H707" i="61"/>
  <c r="G707" i="61"/>
  <c r="F707" i="61"/>
  <c r="E707" i="61"/>
  <c r="AK695" i="61"/>
  <c r="AJ695" i="61"/>
  <c r="AI695" i="61"/>
  <c r="AH695" i="61"/>
  <c r="AG695" i="61"/>
  <c r="AF695" i="61"/>
  <c r="AE695" i="61"/>
  <c r="AD695" i="61"/>
  <c r="AC695" i="61"/>
  <c r="AB695" i="61"/>
  <c r="AA695" i="61"/>
  <c r="Z695" i="61"/>
  <c r="Y695" i="61"/>
  <c r="X695" i="61"/>
  <c r="W695" i="61"/>
  <c r="V695" i="61"/>
  <c r="U695" i="61"/>
  <c r="T695" i="61"/>
  <c r="S695" i="61"/>
  <c r="R695" i="61"/>
  <c r="Q695" i="61"/>
  <c r="P695" i="61"/>
  <c r="O695" i="61"/>
  <c r="N695" i="61"/>
  <c r="M695" i="61"/>
  <c r="L695" i="61"/>
  <c r="K695" i="61"/>
  <c r="J695" i="61"/>
  <c r="I695" i="61"/>
  <c r="H695" i="61"/>
  <c r="G695" i="61"/>
  <c r="F695" i="61"/>
  <c r="E695" i="61"/>
  <c r="D695" i="61"/>
  <c r="AK686" i="61"/>
  <c r="AJ686" i="61"/>
  <c r="AI686" i="61"/>
  <c r="AH686" i="61"/>
  <c r="AG686" i="61"/>
  <c r="AF686" i="61"/>
  <c r="AE686" i="61"/>
  <c r="AD686" i="61"/>
  <c r="AC686" i="61"/>
  <c r="AB686" i="61"/>
  <c r="AA686" i="61"/>
  <c r="Z686" i="61"/>
  <c r="Y686" i="61"/>
  <c r="X686" i="61"/>
  <c r="W686" i="61"/>
  <c r="V686" i="61"/>
  <c r="U686" i="61"/>
  <c r="T686" i="61"/>
  <c r="S686" i="61"/>
  <c r="R686" i="61"/>
  <c r="Q686" i="61"/>
  <c r="P686" i="61"/>
  <c r="N686" i="61"/>
  <c r="M686" i="61"/>
  <c r="L686" i="61"/>
  <c r="K686" i="61"/>
  <c r="J686" i="61"/>
  <c r="I686" i="61"/>
  <c r="H686" i="61"/>
  <c r="G686" i="61"/>
  <c r="F686" i="61"/>
  <c r="E686" i="61"/>
  <c r="AK677" i="61"/>
  <c r="AJ677" i="61"/>
  <c r="AI677" i="61"/>
  <c r="AH677" i="61"/>
  <c r="AG677" i="61"/>
  <c r="AF677" i="61"/>
  <c r="AE677" i="61"/>
  <c r="AD677" i="61"/>
  <c r="AC677" i="61"/>
  <c r="AB677" i="61"/>
  <c r="AA677" i="61"/>
  <c r="Z677" i="61"/>
  <c r="Y677" i="61"/>
  <c r="X677" i="61"/>
  <c r="W677" i="61"/>
  <c r="V677" i="61"/>
  <c r="U677" i="61"/>
  <c r="T677" i="61"/>
  <c r="S677" i="61"/>
  <c r="R677" i="61"/>
  <c r="Q677" i="61"/>
  <c r="P677" i="61"/>
  <c r="O677" i="61"/>
  <c r="N677" i="61"/>
  <c r="M677" i="61"/>
  <c r="L677" i="61"/>
  <c r="K677" i="61"/>
  <c r="J677" i="61"/>
  <c r="I677" i="61"/>
  <c r="H677" i="61"/>
  <c r="G677" i="61"/>
  <c r="F677" i="61"/>
  <c r="E677" i="61"/>
  <c r="AK664" i="61"/>
  <c r="AJ664" i="61"/>
  <c r="AI664" i="61"/>
  <c r="AH664" i="61"/>
  <c r="AG664" i="61"/>
  <c r="AF664" i="61"/>
  <c r="AE664" i="61"/>
  <c r="AD664" i="61"/>
  <c r="AC664" i="61"/>
  <c r="AB664" i="61"/>
  <c r="AA664" i="61"/>
  <c r="Z664" i="61"/>
  <c r="Y664" i="61"/>
  <c r="X664" i="61"/>
  <c r="W664" i="61"/>
  <c r="V664" i="61"/>
  <c r="U664" i="61"/>
  <c r="T664" i="61"/>
  <c r="S664" i="61"/>
  <c r="R664" i="61"/>
  <c r="Q664" i="61"/>
  <c r="P664" i="61"/>
  <c r="O664" i="61"/>
  <c r="N664" i="61"/>
  <c r="M664" i="61"/>
  <c r="L664" i="61"/>
  <c r="K664" i="61"/>
  <c r="J664" i="61"/>
  <c r="I664" i="61"/>
  <c r="H664" i="61"/>
  <c r="G664" i="61"/>
  <c r="F664" i="61"/>
  <c r="E664" i="61"/>
  <c r="AK653" i="61"/>
  <c r="AJ653" i="61"/>
  <c r="AI653" i="61"/>
  <c r="AH653" i="61"/>
  <c r="AG653" i="61"/>
  <c r="AF653" i="61"/>
  <c r="AE653" i="61"/>
  <c r="AD653" i="61"/>
  <c r="AC653" i="61"/>
  <c r="AB653" i="61"/>
  <c r="AA653" i="61"/>
  <c r="Z653" i="61"/>
  <c r="Y653" i="61"/>
  <c r="X653" i="61"/>
  <c r="W653" i="61"/>
  <c r="V653" i="61"/>
  <c r="U653" i="61"/>
  <c r="T653" i="61"/>
  <c r="S653" i="61"/>
  <c r="R653" i="61"/>
  <c r="Q653" i="61"/>
  <c r="P653" i="61"/>
  <c r="O653" i="61"/>
  <c r="N653" i="61"/>
  <c r="M653" i="61"/>
  <c r="L653" i="61"/>
  <c r="K653" i="61"/>
  <c r="J653" i="61"/>
  <c r="I653" i="61"/>
  <c r="H653" i="61"/>
  <c r="G653" i="61"/>
  <c r="F653" i="61"/>
  <c r="E653" i="61"/>
  <c r="D653" i="61"/>
  <c r="AK587" i="61"/>
  <c r="AJ587" i="61"/>
  <c r="AI587" i="61"/>
  <c r="AH587" i="61"/>
  <c r="AG587" i="61"/>
  <c r="AF587" i="61"/>
  <c r="AE587" i="61"/>
  <c r="AD587" i="61"/>
  <c r="AC587" i="61"/>
  <c r="AB587" i="61"/>
  <c r="AA587" i="61"/>
  <c r="Z587" i="61"/>
  <c r="Y587" i="61"/>
  <c r="X587" i="61"/>
  <c r="W587" i="61"/>
  <c r="V587" i="61"/>
  <c r="U587" i="61"/>
  <c r="T587" i="61"/>
  <c r="S587" i="61"/>
  <c r="R587" i="61"/>
  <c r="Q587" i="61"/>
  <c r="P587" i="61"/>
  <c r="N587" i="61"/>
  <c r="M587" i="61"/>
  <c r="L587" i="61"/>
  <c r="K587" i="61"/>
  <c r="J587" i="61"/>
  <c r="I587" i="61"/>
  <c r="H587" i="61"/>
  <c r="G587" i="61"/>
  <c r="F587" i="61"/>
  <c r="E587" i="61"/>
  <c r="AK578" i="61"/>
  <c r="AJ578" i="61"/>
  <c r="AI578" i="61"/>
  <c r="AH578" i="61"/>
  <c r="AG578" i="61"/>
  <c r="AF578" i="61"/>
  <c r="AE578" i="61"/>
  <c r="AD578" i="61"/>
  <c r="AC578" i="61"/>
  <c r="AB578" i="61"/>
  <c r="AA578" i="61"/>
  <c r="Z578" i="61"/>
  <c r="Y578" i="61"/>
  <c r="X578" i="61"/>
  <c r="W578" i="61"/>
  <c r="V578" i="61"/>
  <c r="U578" i="61"/>
  <c r="T578" i="61"/>
  <c r="S578" i="61"/>
  <c r="R578" i="61"/>
  <c r="Q578" i="61"/>
  <c r="P578" i="61"/>
  <c r="N578" i="61"/>
  <c r="M578" i="61"/>
  <c r="L578" i="61"/>
  <c r="K578" i="61"/>
  <c r="J578" i="61"/>
  <c r="I578" i="61"/>
  <c r="H578" i="61"/>
  <c r="G578" i="61"/>
  <c r="F578" i="61"/>
  <c r="E578" i="61"/>
  <c r="AK569" i="61"/>
  <c r="AJ569" i="61"/>
  <c r="AI569" i="61"/>
  <c r="AH569" i="61"/>
  <c r="AG569" i="61"/>
  <c r="AF569" i="61"/>
  <c r="AE569" i="61"/>
  <c r="AD569" i="61"/>
  <c r="AC569" i="61"/>
  <c r="AB569" i="61"/>
  <c r="AA569" i="61"/>
  <c r="Z569" i="61"/>
  <c r="Y569" i="61"/>
  <c r="X569" i="61"/>
  <c r="W569" i="61"/>
  <c r="V569" i="61"/>
  <c r="U569" i="61"/>
  <c r="T569" i="61"/>
  <c r="S569" i="61"/>
  <c r="R569" i="61"/>
  <c r="Q569" i="61"/>
  <c r="P569" i="61"/>
  <c r="N569" i="61"/>
  <c r="M569" i="61"/>
  <c r="L569" i="61"/>
  <c r="K569" i="61"/>
  <c r="J569" i="61"/>
  <c r="I569" i="61"/>
  <c r="H569" i="61"/>
  <c r="G569" i="61"/>
  <c r="E569" i="61"/>
  <c r="AK560" i="61"/>
  <c r="AJ560" i="61"/>
  <c r="AI560" i="61"/>
  <c r="AH560" i="61"/>
  <c r="AG560" i="61"/>
  <c r="AF560" i="61"/>
  <c r="AE560" i="61"/>
  <c r="AD560" i="61"/>
  <c r="AC560" i="61"/>
  <c r="AB560" i="61"/>
  <c r="AA560" i="61"/>
  <c r="Z560" i="61"/>
  <c r="Y560" i="61"/>
  <c r="X560" i="61"/>
  <c r="W560" i="61"/>
  <c r="V560" i="61"/>
  <c r="U560" i="61"/>
  <c r="T560" i="61"/>
  <c r="S560" i="61"/>
  <c r="R560" i="61"/>
  <c r="Q560" i="61"/>
  <c r="P560" i="61"/>
  <c r="N560" i="61"/>
  <c r="M560" i="61"/>
  <c r="L560" i="61"/>
  <c r="K560" i="61"/>
  <c r="J560" i="61"/>
  <c r="I560" i="61"/>
  <c r="H560" i="61"/>
  <c r="G560" i="61"/>
  <c r="F560" i="61"/>
  <c r="E560" i="61"/>
  <c r="AK500" i="61"/>
  <c r="AJ500" i="61"/>
  <c r="AI500" i="61"/>
  <c r="AH500" i="61"/>
  <c r="AG500" i="61"/>
  <c r="AF500" i="61"/>
  <c r="AE500" i="61"/>
  <c r="AD500" i="61"/>
  <c r="AC500" i="61"/>
  <c r="AB500" i="61"/>
  <c r="AA500" i="61"/>
  <c r="Z500" i="61"/>
  <c r="Y500" i="61"/>
  <c r="X500" i="61"/>
  <c r="W500" i="61"/>
  <c r="V500" i="61"/>
  <c r="U500" i="61"/>
  <c r="T500" i="61"/>
  <c r="S500" i="61"/>
  <c r="R500" i="61"/>
  <c r="Q500" i="61"/>
  <c r="P500" i="61"/>
  <c r="O500" i="61"/>
  <c r="N500" i="61"/>
  <c r="M500" i="61"/>
  <c r="L500" i="61"/>
  <c r="K500" i="61"/>
  <c r="J500" i="61"/>
  <c r="I500" i="61"/>
  <c r="H500" i="61"/>
  <c r="G500" i="61"/>
  <c r="F500" i="61"/>
  <c r="E500" i="61"/>
  <c r="AK489" i="61"/>
  <c r="AJ489" i="61"/>
  <c r="AI489" i="61"/>
  <c r="AH489" i="61"/>
  <c r="AG489" i="61"/>
  <c r="AF489" i="61"/>
  <c r="AE489" i="61"/>
  <c r="AD489" i="61"/>
  <c r="AC489" i="61"/>
  <c r="AB489" i="61"/>
  <c r="AA489" i="61"/>
  <c r="Z489" i="61"/>
  <c r="Y489" i="61"/>
  <c r="X489" i="61"/>
  <c r="W489" i="61"/>
  <c r="V489" i="61"/>
  <c r="U489" i="61"/>
  <c r="T489" i="61"/>
  <c r="S489" i="61"/>
  <c r="R489" i="61"/>
  <c r="Q489" i="61"/>
  <c r="P489" i="61"/>
  <c r="O489" i="61"/>
  <c r="N489" i="61"/>
  <c r="M489" i="61"/>
  <c r="L489" i="61"/>
  <c r="K489" i="61"/>
  <c r="J489" i="61"/>
  <c r="I489" i="61"/>
  <c r="H489" i="61"/>
  <c r="G489" i="61"/>
  <c r="E489" i="61"/>
  <c r="D489" i="61"/>
  <c r="AK479" i="61"/>
  <c r="AJ479" i="61"/>
  <c r="AI479" i="61"/>
  <c r="AH479" i="61"/>
  <c r="AG479" i="61"/>
  <c r="AF479" i="61"/>
  <c r="AE479" i="61"/>
  <c r="AD479" i="61"/>
  <c r="AC479" i="61"/>
  <c r="AB479" i="61"/>
  <c r="AA479" i="61"/>
  <c r="Z479" i="61"/>
  <c r="Y479" i="61"/>
  <c r="X479" i="61"/>
  <c r="W479" i="61"/>
  <c r="V479" i="61"/>
  <c r="U479" i="61"/>
  <c r="T479" i="61"/>
  <c r="S479" i="61"/>
  <c r="R479" i="61"/>
  <c r="Q479" i="61"/>
  <c r="P479" i="61"/>
  <c r="O479" i="61"/>
  <c r="N479" i="61"/>
  <c r="M479" i="61"/>
  <c r="L479" i="61"/>
  <c r="K479" i="61"/>
  <c r="J479" i="61"/>
  <c r="I479" i="61"/>
  <c r="H479" i="61"/>
  <c r="G479" i="61"/>
  <c r="F479" i="61"/>
  <c r="E479" i="61"/>
  <c r="AK467" i="61"/>
  <c r="AJ467" i="61"/>
  <c r="AI467" i="61"/>
  <c r="AH467" i="61"/>
  <c r="AG467" i="61"/>
  <c r="AF467" i="61"/>
  <c r="AE467" i="61"/>
  <c r="AD467" i="61"/>
  <c r="AC467" i="61"/>
  <c r="AB467" i="61"/>
  <c r="AA467" i="61"/>
  <c r="Z467" i="61"/>
  <c r="Y467" i="61"/>
  <c r="X467" i="61"/>
  <c r="W467" i="61"/>
  <c r="V467" i="61"/>
  <c r="U467" i="61"/>
  <c r="T467" i="61"/>
  <c r="S467" i="61"/>
  <c r="R467" i="61"/>
  <c r="Q467" i="61"/>
  <c r="P467" i="61"/>
  <c r="O467" i="61"/>
  <c r="N467" i="61"/>
  <c r="M467" i="61"/>
  <c r="L467" i="61"/>
  <c r="K467" i="61"/>
  <c r="J467" i="61"/>
  <c r="I467" i="61"/>
  <c r="H467" i="61"/>
  <c r="G467" i="61"/>
  <c r="F467" i="61"/>
  <c r="E467" i="61"/>
  <c r="AK457" i="61"/>
  <c r="AJ457" i="61"/>
  <c r="AI457" i="61"/>
  <c r="AH457" i="61"/>
  <c r="AG457" i="61"/>
  <c r="AF457" i="61"/>
  <c r="AE457" i="61"/>
  <c r="AD457" i="61"/>
  <c r="AC457" i="61"/>
  <c r="AB457" i="61"/>
  <c r="AA457" i="61"/>
  <c r="Z457" i="61"/>
  <c r="Y457" i="61"/>
  <c r="X457" i="61"/>
  <c r="W457" i="61"/>
  <c r="V457" i="61"/>
  <c r="U457" i="61"/>
  <c r="T457" i="61"/>
  <c r="S457" i="61"/>
  <c r="R457" i="61"/>
  <c r="Q457" i="61"/>
  <c r="P457" i="61"/>
  <c r="O457" i="61"/>
  <c r="N457" i="61"/>
  <c r="M457" i="61"/>
  <c r="L457" i="61"/>
  <c r="K457" i="61"/>
  <c r="J457" i="61"/>
  <c r="I457" i="61"/>
  <c r="H457" i="61"/>
  <c r="G457" i="61"/>
  <c r="F457" i="61"/>
  <c r="E457" i="61"/>
  <c r="AK447" i="61"/>
  <c r="AJ447" i="61"/>
  <c r="AI447" i="61"/>
  <c r="AH447" i="61"/>
  <c r="AG447" i="61"/>
  <c r="AF447" i="61"/>
  <c r="AE447" i="61"/>
  <c r="AD447" i="61"/>
  <c r="AC447" i="61"/>
  <c r="AB447" i="61"/>
  <c r="AA447" i="61"/>
  <c r="Z447" i="61"/>
  <c r="Y447" i="61"/>
  <c r="X447" i="61"/>
  <c r="W447" i="61"/>
  <c r="V447" i="61"/>
  <c r="U447" i="61"/>
  <c r="T447" i="61"/>
  <c r="S447" i="61"/>
  <c r="R447" i="61"/>
  <c r="Q447" i="61"/>
  <c r="P447" i="61"/>
  <c r="O447" i="61"/>
  <c r="N447" i="61"/>
  <c r="M447" i="61"/>
  <c r="L447" i="61"/>
  <c r="K447" i="61"/>
  <c r="J447" i="61"/>
  <c r="I447" i="61"/>
  <c r="H447" i="61"/>
  <c r="G447" i="61"/>
  <c r="F447" i="61"/>
  <c r="E447" i="61"/>
  <c r="AK437" i="61"/>
  <c r="AJ437" i="61"/>
  <c r="AI437" i="61"/>
  <c r="AH437" i="61"/>
  <c r="AG437" i="61"/>
  <c r="AF437" i="61"/>
  <c r="AE437" i="61"/>
  <c r="AD437" i="61"/>
  <c r="AC437" i="61"/>
  <c r="AB437" i="61"/>
  <c r="AA437" i="61"/>
  <c r="Z437" i="61"/>
  <c r="Y437" i="61"/>
  <c r="X437" i="61"/>
  <c r="W437" i="61"/>
  <c r="V437" i="61"/>
  <c r="U437" i="61"/>
  <c r="T437" i="61"/>
  <c r="S437" i="61"/>
  <c r="R437" i="61"/>
  <c r="Q437" i="61"/>
  <c r="P437" i="61"/>
  <c r="O437" i="61"/>
  <c r="N437" i="61"/>
  <c r="M437" i="61"/>
  <c r="L437" i="61"/>
  <c r="K437" i="61"/>
  <c r="J437" i="61"/>
  <c r="I437" i="61"/>
  <c r="H437" i="61"/>
  <c r="G437" i="61"/>
  <c r="F437" i="61"/>
  <c r="E437" i="61"/>
  <c r="D437" i="61"/>
  <c r="C393" i="61"/>
  <c r="AK313" i="61"/>
  <c r="AJ313" i="61"/>
  <c r="AI313" i="61"/>
  <c r="AH313" i="61"/>
  <c r="AG313" i="61"/>
  <c r="AF313" i="61"/>
  <c r="AE313" i="61"/>
  <c r="AD313" i="61"/>
  <c r="AC313" i="61"/>
  <c r="AB313" i="61"/>
  <c r="AA313" i="61"/>
  <c r="Z313" i="61"/>
  <c r="Y313" i="61"/>
  <c r="X313" i="61"/>
  <c r="W313" i="61"/>
  <c r="V313" i="61"/>
  <c r="U313" i="61"/>
  <c r="T313" i="61"/>
  <c r="S313" i="61"/>
  <c r="R313" i="61"/>
  <c r="Q313" i="61"/>
  <c r="P313" i="61"/>
  <c r="O313" i="61"/>
  <c r="N313" i="61"/>
  <c r="M313" i="61"/>
  <c r="L313" i="61"/>
  <c r="K313" i="61"/>
  <c r="J313" i="61"/>
  <c r="I313" i="61"/>
  <c r="H313" i="61"/>
  <c r="G313" i="61"/>
  <c r="F313" i="61"/>
  <c r="E313" i="61"/>
  <c r="D313" i="61"/>
  <c r="AK260" i="61"/>
  <c r="AJ260" i="61"/>
  <c r="AI260" i="61"/>
  <c r="AH260" i="61"/>
  <c r="AG260" i="61"/>
  <c r="AF260" i="61"/>
  <c r="AE260" i="61"/>
  <c r="AD260" i="61"/>
  <c r="AC260" i="61"/>
  <c r="AB260" i="61"/>
  <c r="AA260" i="61"/>
  <c r="Z260" i="61"/>
  <c r="Y260" i="61"/>
  <c r="X260" i="61"/>
  <c r="W260" i="61"/>
  <c r="V260" i="61"/>
  <c r="U260" i="61"/>
  <c r="T260" i="61"/>
  <c r="S260" i="61"/>
  <c r="R260" i="61"/>
  <c r="Q260" i="61"/>
  <c r="P260" i="61"/>
  <c r="O260" i="61"/>
  <c r="N260" i="61"/>
  <c r="M260" i="61"/>
  <c r="L260" i="61"/>
  <c r="K260" i="61"/>
  <c r="I260" i="61"/>
  <c r="H260" i="61"/>
  <c r="G260" i="61"/>
  <c r="F260" i="61"/>
  <c r="E260" i="61"/>
  <c r="D248" i="61"/>
  <c r="AK240" i="61"/>
  <c r="AJ240" i="61"/>
  <c r="AI240" i="61"/>
  <c r="AH240" i="61"/>
  <c r="AG240" i="61"/>
  <c r="AF240" i="61"/>
  <c r="AE240" i="61"/>
  <c r="AD240" i="61"/>
  <c r="AC240" i="61"/>
  <c r="AB240" i="61"/>
  <c r="AA240" i="61"/>
  <c r="Z240" i="61"/>
  <c r="Y240" i="61"/>
  <c r="X240" i="61"/>
  <c r="W240" i="61"/>
  <c r="V240" i="61"/>
  <c r="U240" i="61"/>
  <c r="T240" i="61"/>
  <c r="S240" i="61"/>
  <c r="R240" i="61"/>
  <c r="Q240" i="61"/>
  <c r="P240" i="61"/>
  <c r="O240" i="61"/>
  <c r="N240" i="61"/>
  <c r="M240" i="61"/>
  <c r="L240" i="61"/>
  <c r="K240" i="61"/>
  <c r="J240" i="61"/>
  <c r="I240" i="61"/>
  <c r="H240" i="61"/>
  <c r="G240" i="61"/>
  <c r="F240" i="61"/>
  <c r="E240" i="61"/>
  <c r="AK228" i="61"/>
  <c r="AJ228" i="61"/>
  <c r="AI228" i="61"/>
  <c r="AH228" i="61"/>
  <c r="AG228" i="61"/>
  <c r="AF228" i="61"/>
  <c r="AE228" i="61"/>
  <c r="AD228" i="61"/>
  <c r="AC228" i="61"/>
  <c r="AB228" i="61"/>
  <c r="AA228" i="61"/>
  <c r="Z228" i="61"/>
  <c r="Y228" i="61"/>
  <c r="X228" i="61"/>
  <c r="W228" i="61"/>
  <c r="V228" i="61"/>
  <c r="U228" i="61"/>
  <c r="T228" i="61"/>
  <c r="S228" i="61"/>
  <c r="R228" i="61"/>
  <c r="Q228" i="61"/>
  <c r="P228" i="61"/>
  <c r="O228" i="61"/>
  <c r="N228" i="61"/>
  <c r="M228" i="61"/>
  <c r="L228" i="61"/>
  <c r="K228" i="61"/>
  <c r="J228" i="61"/>
  <c r="I228" i="61"/>
  <c r="H228" i="61"/>
  <c r="G228" i="61"/>
  <c r="F228" i="61"/>
  <c r="E228" i="61"/>
  <c r="D228" i="61"/>
  <c r="AK218" i="61"/>
  <c r="AJ218" i="61"/>
  <c r="AI218" i="61"/>
  <c r="AH218" i="61"/>
  <c r="AG218" i="61"/>
  <c r="AF218" i="61"/>
  <c r="AE218" i="61"/>
  <c r="AD218" i="61"/>
  <c r="AC218" i="61"/>
  <c r="AB218" i="61"/>
  <c r="AA218" i="61"/>
  <c r="Z218" i="61"/>
  <c r="Y218" i="61"/>
  <c r="X218" i="61"/>
  <c r="W218" i="61"/>
  <c r="V218" i="61"/>
  <c r="U218" i="61"/>
  <c r="T218" i="61"/>
  <c r="S218" i="61"/>
  <c r="R218" i="61"/>
  <c r="Q218" i="61"/>
  <c r="P218" i="61"/>
  <c r="O218" i="61"/>
  <c r="N218" i="61"/>
  <c r="M218" i="61"/>
  <c r="L218" i="61"/>
  <c r="K218" i="61"/>
  <c r="J218" i="61"/>
  <c r="I218" i="61"/>
  <c r="H218" i="61"/>
  <c r="G218" i="61"/>
  <c r="F218" i="61"/>
  <c r="E218" i="61"/>
  <c r="AK126" i="61"/>
  <c r="AJ126" i="61"/>
  <c r="AI126" i="61"/>
  <c r="AH126" i="61"/>
  <c r="AG126" i="61"/>
  <c r="AF126" i="61"/>
  <c r="AE126" i="61"/>
  <c r="AD126" i="61"/>
  <c r="AC126" i="61"/>
  <c r="AB126" i="61"/>
  <c r="AA126" i="61"/>
  <c r="Z126" i="61"/>
  <c r="Y126" i="61"/>
  <c r="X126" i="61"/>
  <c r="W126" i="61"/>
  <c r="V126" i="61"/>
  <c r="U126" i="61"/>
  <c r="T126" i="61"/>
  <c r="S126" i="61"/>
  <c r="R126" i="61"/>
  <c r="Q126" i="61"/>
  <c r="P126" i="61"/>
  <c r="O126" i="61"/>
  <c r="N126" i="61"/>
  <c r="M126" i="61"/>
  <c r="L126" i="61"/>
  <c r="K126" i="61"/>
  <c r="J126" i="61"/>
  <c r="I126" i="61"/>
  <c r="H126" i="61"/>
  <c r="G126" i="61"/>
  <c r="F126" i="61"/>
  <c r="E126" i="61"/>
  <c r="D126" i="61"/>
  <c r="AK118" i="61"/>
  <c r="AJ118" i="61"/>
  <c r="AI118" i="61"/>
  <c r="AH118" i="61"/>
  <c r="AG118" i="61"/>
  <c r="AF118" i="61"/>
  <c r="AE118" i="61"/>
  <c r="AD118" i="61"/>
  <c r="AC118" i="61"/>
  <c r="AB118" i="61"/>
  <c r="AA118" i="61"/>
  <c r="Z118" i="61"/>
  <c r="Y118" i="61"/>
  <c r="X118" i="61"/>
  <c r="W118" i="61"/>
  <c r="V118" i="61"/>
  <c r="U118" i="61"/>
  <c r="T118" i="61"/>
  <c r="S118" i="61"/>
  <c r="R118" i="61"/>
  <c r="Q118" i="61"/>
  <c r="P118" i="61"/>
  <c r="O118" i="61"/>
  <c r="N118" i="61"/>
  <c r="M118" i="61"/>
  <c r="L118" i="61"/>
  <c r="K118" i="61"/>
  <c r="J118" i="61"/>
  <c r="I118" i="61"/>
  <c r="H118" i="61"/>
  <c r="G118" i="61"/>
  <c r="F118" i="61"/>
  <c r="E118" i="61"/>
  <c r="AK106" i="61"/>
  <c r="AJ106" i="61"/>
  <c r="AI106" i="61"/>
  <c r="AH106" i="61"/>
  <c r="AG106" i="61"/>
  <c r="AF106" i="61"/>
  <c r="AE106" i="61"/>
  <c r="AD106" i="61"/>
  <c r="AC106" i="61"/>
  <c r="AB106" i="61"/>
  <c r="AA106" i="61"/>
  <c r="Z106" i="61"/>
  <c r="Y106" i="61"/>
  <c r="X106" i="61"/>
  <c r="W106" i="61"/>
  <c r="V106" i="61"/>
  <c r="U106" i="61"/>
  <c r="T106" i="61"/>
  <c r="S106" i="61"/>
  <c r="R106" i="61"/>
  <c r="Q106" i="61"/>
  <c r="P106" i="61"/>
  <c r="O106" i="61"/>
  <c r="N106" i="61"/>
  <c r="M106" i="61"/>
  <c r="L106" i="61"/>
  <c r="K106" i="61"/>
  <c r="J106" i="61"/>
  <c r="I106" i="61"/>
  <c r="H106" i="61"/>
  <c r="G106" i="61"/>
  <c r="F106" i="61"/>
  <c r="E106" i="61"/>
  <c r="D106" i="61"/>
  <c r="AK96" i="61"/>
  <c r="AJ96" i="61"/>
  <c r="AI96" i="61"/>
  <c r="AH96" i="61"/>
  <c r="AG96" i="61"/>
  <c r="AF96" i="61"/>
  <c r="AE96" i="61"/>
  <c r="AD96" i="61"/>
  <c r="AC96" i="61"/>
  <c r="AB96" i="61"/>
  <c r="AA96" i="61"/>
  <c r="Z96" i="61"/>
  <c r="Y96" i="61"/>
  <c r="X96" i="61"/>
  <c r="W96" i="61"/>
  <c r="V96" i="61"/>
  <c r="U96" i="61"/>
  <c r="T96" i="61"/>
  <c r="S96" i="61"/>
  <c r="R96" i="61"/>
  <c r="Q96" i="61"/>
  <c r="P96" i="61"/>
  <c r="O96" i="61"/>
  <c r="N96" i="61"/>
  <c r="M96" i="61"/>
  <c r="L96" i="61"/>
  <c r="K96" i="61"/>
  <c r="J96" i="61"/>
  <c r="I96" i="61"/>
  <c r="H96" i="61"/>
  <c r="G96" i="61"/>
  <c r="F96" i="61"/>
  <c r="E96" i="61"/>
  <c r="D96" i="61"/>
  <c r="AK86" i="61"/>
  <c r="AJ86" i="61"/>
  <c r="AI86" i="61"/>
  <c r="AH86" i="61"/>
  <c r="AG86" i="61"/>
  <c r="AF86" i="61"/>
  <c r="AE86" i="61"/>
  <c r="AD86" i="61"/>
  <c r="AC86" i="61"/>
  <c r="AB86" i="61"/>
  <c r="AA86" i="61"/>
  <c r="Z86" i="61"/>
  <c r="Y86" i="61"/>
  <c r="X86" i="61"/>
  <c r="W86" i="61"/>
  <c r="V86" i="61"/>
  <c r="U86" i="61"/>
  <c r="T86" i="61"/>
  <c r="S86" i="61"/>
  <c r="R86" i="61"/>
  <c r="Q86" i="61"/>
  <c r="P86" i="61"/>
  <c r="O86" i="61"/>
  <c r="N86" i="61"/>
  <c r="M86" i="61"/>
  <c r="L86" i="61"/>
  <c r="K86" i="61"/>
  <c r="J86" i="61"/>
  <c r="I86" i="61"/>
  <c r="H86" i="61"/>
  <c r="G86" i="61"/>
  <c r="F86" i="61"/>
  <c r="E86" i="61"/>
  <c r="D86" i="61"/>
  <c r="AK75" i="61"/>
  <c r="AJ75" i="61"/>
  <c r="AI75" i="61"/>
  <c r="AH75" i="61"/>
  <c r="AG75" i="61"/>
  <c r="AF75" i="61"/>
  <c r="AE75" i="61"/>
  <c r="AD75" i="61"/>
  <c r="AC75" i="61"/>
  <c r="AB75" i="61"/>
  <c r="AA75" i="61"/>
  <c r="Z75" i="61"/>
  <c r="Y75" i="61"/>
  <c r="X75" i="61"/>
  <c r="W75" i="61"/>
  <c r="V75" i="61"/>
  <c r="U75" i="61"/>
  <c r="T75" i="61"/>
  <c r="S75" i="61"/>
  <c r="R75" i="61"/>
  <c r="Q75" i="61"/>
  <c r="P75" i="61"/>
  <c r="O75" i="61"/>
  <c r="N75" i="61"/>
  <c r="M75" i="61"/>
  <c r="L75" i="61"/>
  <c r="K75" i="61"/>
  <c r="J75" i="61"/>
  <c r="I75" i="61"/>
  <c r="H75" i="61"/>
  <c r="G75" i="61"/>
  <c r="F75" i="61"/>
  <c r="E75" i="61"/>
  <c r="D75" i="61"/>
  <c r="AK30" i="61"/>
  <c r="AJ30" i="61"/>
  <c r="AI30" i="61"/>
  <c r="AH30" i="61"/>
  <c r="AG30" i="61"/>
  <c r="AF30" i="61"/>
  <c r="AE30" i="61"/>
  <c r="AD30" i="61"/>
  <c r="AC30" i="61"/>
  <c r="AB30" i="61"/>
  <c r="AA30" i="61"/>
  <c r="Z30" i="61"/>
  <c r="Y30" i="61"/>
  <c r="X30" i="61"/>
  <c r="W30" i="61"/>
  <c r="V30" i="61"/>
  <c r="U30" i="61"/>
  <c r="T30" i="61"/>
  <c r="S30" i="61"/>
  <c r="R30" i="61"/>
  <c r="Q30" i="61"/>
  <c r="P30" i="61"/>
  <c r="O30" i="61"/>
  <c r="N30" i="61"/>
  <c r="M30" i="61"/>
  <c r="L30" i="61"/>
  <c r="K30" i="61"/>
  <c r="J30" i="61"/>
  <c r="I30" i="61"/>
  <c r="H30" i="61"/>
  <c r="G30" i="61"/>
  <c r="F30" i="61"/>
  <c r="E30" i="61"/>
  <c r="D30" i="61"/>
  <c r="AK22" i="61"/>
  <c r="AJ22" i="61"/>
  <c r="AI22" i="61"/>
  <c r="AH22" i="61"/>
  <c r="AG22" i="61"/>
  <c r="AF22" i="61"/>
  <c r="AE22" i="61"/>
  <c r="AD22" i="61"/>
  <c r="AC22" i="61"/>
  <c r="AB22" i="61"/>
  <c r="AA22" i="61"/>
  <c r="Z22" i="61"/>
  <c r="Y22" i="61"/>
  <c r="X22" i="61"/>
  <c r="W22" i="61"/>
  <c r="V22" i="61"/>
  <c r="U22" i="61"/>
  <c r="T22" i="61"/>
  <c r="S22" i="61"/>
  <c r="R22" i="61"/>
  <c r="Q22" i="61"/>
  <c r="P22" i="61"/>
  <c r="O22" i="61"/>
  <c r="N22" i="61"/>
  <c r="M22" i="61"/>
  <c r="L22" i="61"/>
  <c r="K22" i="61"/>
  <c r="J22" i="61"/>
  <c r="I22" i="61"/>
  <c r="H22" i="61"/>
  <c r="G22" i="61"/>
  <c r="F22" i="61"/>
  <c r="E22" i="61"/>
  <c r="D22" i="61"/>
  <c r="AK12" i="61"/>
  <c r="AJ12" i="61"/>
  <c r="AI12" i="61"/>
  <c r="AH12" i="61"/>
  <c r="AG12" i="61"/>
  <c r="AF12" i="61"/>
  <c r="AE12" i="61"/>
  <c r="AD12" i="61"/>
  <c r="AC12" i="61"/>
  <c r="AB12" i="61"/>
  <c r="AA12" i="61"/>
  <c r="Z12" i="61"/>
  <c r="Y12" i="61"/>
  <c r="X12" i="61"/>
  <c r="W12" i="61"/>
  <c r="V12" i="61"/>
  <c r="U12" i="61"/>
  <c r="T12" i="61"/>
  <c r="S12" i="61"/>
  <c r="R12" i="61"/>
  <c r="Q12" i="61"/>
  <c r="P12" i="61"/>
  <c r="O12" i="61"/>
  <c r="N12" i="61"/>
  <c r="M12" i="61"/>
  <c r="L12" i="61"/>
  <c r="K12" i="61"/>
  <c r="J12" i="61"/>
  <c r="I12" i="61"/>
  <c r="H12" i="61"/>
  <c r="G12" i="61"/>
  <c r="F12" i="61"/>
  <c r="E12" i="61"/>
  <c r="K592" i="61" l="1"/>
  <c r="T592" i="61"/>
  <c r="AB592" i="61"/>
  <c r="AJ592" i="61"/>
  <c r="H592" i="61"/>
  <c r="Q592" i="61"/>
  <c r="Y592" i="61"/>
  <c r="AG592" i="61"/>
  <c r="N592" i="61"/>
  <c r="W592" i="61"/>
  <c r="AE592" i="61"/>
  <c r="J592" i="61"/>
  <c r="S592" i="61"/>
  <c r="AA592" i="61"/>
  <c r="AI592" i="61"/>
  <c r="L592" i="61"/>
  <c r="U592" i="61"/>
  <c r="AC592" i="61"/>
  <c r="AK592" i="61"/>
  <c r="E592" i="61"/>
  <c r="M592" i="61"/>
  <c r="V592" i="61"/>
  <c r="AD592" i="61"/>
  <c r="G592" i="61"/>
  <c r="P592" i="61"/>
  <c r="X592" i="61"/>
  <c r="AF592" i="61"/>
  <c r="I592" i="61"/>
  <c r="R592" i="61"/>
  <c r="Z592" i="61"/>
  <c r="AH592" i="61"/>
  <c r="O587" i="61"/>
  <c r="AM584" i="61"/>
  <c r="AM585" i="61"/>
  <c r="AM558" i="61"/>
  <c r="AM557" i="61"/>
  <c r="O569" i="61"/>
  <c r="AM567" i="61"/>
  <c r="AM566" i="61"/>
  <c r="AM685" i="61"/>
  <c r="AM684" i="61"/>
  <c r="O578" i="61"/>
  <c r="AM575" i="61"/>
  <c r="AM576" i="61"/>
  <c r="J777" i="61"/>
  <c r="K777" i="61"/>
  <c r="S777" i="61"/>
  <c r="AI777" i="61"/>
  <c r="M777" i="61"/>
  <c r="U777" i="61"/>
  <c r="AC777" i="61"/>
  <c r="AK777" i="61"/>
  <c r="G777" i="61"/>
  <c r="W777" i="61"/>
  <c r="AE777" i="61"/>
  <c r="I777" i="61"/>
  <c r="Q777" i="61"/>
  <c r="Y777" i="61"/>
  <c r="T777" i="61"/>
  <c r="N777" i="61"/>
  <c r="V777" i="61"/>
  <c r="AD777" i="61"/>
  <c r="L777" i="61"/>
  <c r="AJ777" i="61"/>
  <c r="H777" i="61"/>
  <c r="P777" i="61"/>
  <c r="X777" i="61"/>
  <c r="AF777" i="61"/>
  <c r="AB777" i="61"/>
  <c r="AA777" i="61"/>
  <c r="AH777" i="61"/>
  <c r="AG777" i="61"/>
  <c r="R777" i="61"/>
  <c r="Z777" i="61"/>
  <c r="N129" i="61"/>
  <c r="AM756" i="61"/>
  <c r="AM755" i="61"/>
  <c r="G712" i="61"/>
  <c r="W712" i="61"/>
  <c r="AE712" i="61"/>
  <c r="F712" i="61"/>
  <c r="N712" i="61"/>
  <c r="V712" i="61"/>
  <c r="AD712" i="61"/>
  <c r="L712" i="61"/>
  <c r="T712" i="61"/>
  <c r="AB712" i="61"/>
  <c r="AJ712" i="61"/>
  <c r="M712" i="61"/>
  <c r="U712" i="61"/>
  <c r="AC712" i="61"/>
  <c r="AK712" i="61"/>
  <c r="H712" i="61"/>
  <c r="P712" i="61"/>
  <c r="X712" i="61"/>
  <c r="AF712" i="61"/>
  <c r="I712" i="61"/>
  <c r="Q712" i="61"/>
  <c r="Y712" i="61"/>
  <c r="AG712" i="61"/>
  <c r="J712" i="61"/>
  <c r="R712" i="61"/>
  <c r="Z712" i="61"/>
  <c r="AH712" i="61"/>
  <c r="K712" i="61"/>
  <c r="S712" i="61"/>
  <c r="AA712" i="61"/>
  <c r="AI712" i="61"/>
  <c r="K504" i="61"/>
  <c r="S504" i="61"/>
  <c r="AA504" i="61"/>
  <c r="AI504" i="61"/>
  <c r="J504" i="61"/>
  <c r="R504" i="61"/>
  <c r="Z504" i="61"/>
  <c r="AH504" i="61"/>
  <c r="L504" i="61"/>
  <c r="T504" i="61"/>
  <c r="AB504" i="61"/>
  <c r="AJ504" i="61"/>
  <c r="AC504" i="61"/>
  <c r="N504" i="61"/>
  <c r="V504" i="61"/>
  <c r="AD504" i="61"/>
  <c r="G504" i="61"/>
  <c r="O504" i="61"/>
  <c r="W504" i="61"/>
  <c r="AE504" i="61"/>
  <c r="M504" i="61"/>
  <c r="AK504" i="61"/>
  <c r="H504" i="61"/>
  <c r="P504" i="61"/>
  <c r="X504" i="61"/>
  <c r="AF504" i="61"/>
  <c r="E504" i="61"/>
  <c r="U504" i="61"/>
  <c r="I504" i="61"/>
  <c r="Q504" i="61"/>
  <c r="Y504" i="61"/>
  <c r="AG504" i="61"/>
  <c r="H248" i="61"/>
  <c r="H264" i="61" s="1"/>
  <c r="P248" i="61"/>
  <c r="P264" i="61" s="1"/>
  <c r="X248" i="61"/>
  <c r="X264" i="61" s="1"/>
  <c r="AF248" i="61"/>
  <c r="AF264" i="61" s="1"/>
  <c r="D329" i="61"/>
  <c r="L329" i="61"/>
  <c r="T329" i="61"/>
  <c r="AB329" i="61"/>
  <c r="AJ329" i="61"/>
  <c r="L248" i="61"/>
  <c r="L264" i="61" s="1"/>
  <c r="T248" i="61"/>
  <c r="AB248" i="61"/>
  <c r="AB264" i="61" s="1"/>
  <c r="AJ248" i="61"/>
  <c r="AJ264" i="61" s="1"/>
  <c r="D321" i="61"/>
  <c r="L321" i="61"/>
  <c r="T321" i="61"/>
  <c r="AB321" i="61"/>
  <c r="AJ321" i="61"/>
  <c r="H329" i="61"/>
  <c r="P329" i="61"/>
  <c r="X329" i="61"/>
  <c r="G248" i="61"/>
  <c r="G264" i="61" s="1"/>
  <c r="K329" i="61"/>
  <c r="S329" i="61"/>
  <c r="AA329" i="61"/>
  <c r="AI329" i="61"/>
  <c r="F329" i="61"/>
  <c r="N329" i="61"/>
  <c r="AF329" i="61"/>
  <c r="F248" i="61"/>
  <c r="F264" i="61" s="1"/>
  <c r="N248" i="61"/>
  <c r="N264" i="61" s="1"/>
  <c r="V248" i="61"/>
  <c r="V264" i="61" s="1"/>
  <c r="AD248" i="61"/>
  <c r="AD264" i="61" s="1"/>
  <c r="F321" i="61"/>
  <c r="N321" i="61"/>
  <c r="V321" i="61"/>
  <c r="AD321" i="61"/>
  <c r="J329" i="61"/>
  <c r="R329" i="61"/>
  <c r="Z329" i="61"/>
  <c r="AH329" i="61"/>
  <c r="J248" i="61"/>
  <c r="J264" i="61" s="1"/>
  <c r="R248" i="61"/>
  <c r="R264" i="61" s="1"/>
  <c r="Z248" i="61"/>
  <c r="Z264" i="61" s="1"/>
  <c r="O248" i="61"/>
  <c r="O264" i="61" s="1"/>
  <c r="W248" i="61"/>
  <c r="W264" i="61" s="1"/>
  <c r="AE248" i="61"/>
  <c r="AE264" i="61" s="1"/>
  <c r="I248" i="61"/>
  <c r="I264" i="61" s="1"/>
  <c r="Q248" i="61"/>
  <c r="Q264" i="61" s="1"/>
  <c r="Y248" i="61"/>
  <c r="AG248" i="61"/>
  <c r="I321" i="61"/>
  <c r="Q321" i="61"/>
  <c r="Y321" i="61"/>
  <c r="AG321" i="61"/>
  <c r="E329" i="61"/>
  <c r="M329" i="61"/>
  <c r="U329" i="61"/>
  <c r="AC329" i="61"/>
  <c r="AK329" i="61"/>
  <c r="AH248" i="61"/>
  <c r="AH264" i="61" s="1"/>
  <c r="V329" i="61"/>
  <c r="AD329" i="61"/>
  <c r="E248" i="61"/>
  <c r="M248" i="61"/>
  <c r="M264" i="61" s="1"/>
  <c r="U248" i="61"/>
  <c r="U264" i="61" s="1"/>
  <c r="AC248" i="61"/>
  <c r="AC264" i="61" s="1"/>
  <c r="AK248" i="61"/>
  <c r="AK264" i="61" s="1"/>
  <c r="E321" i="61"/>
  <c r="M321" i="61"/>
  <c r="U321" i="61"/>
  <c r="AC321" i="61"/>
  <c r="AK321" i="61"/>
  <c r="I329" i="61"/>
  <c r="Q329" i="61"/>
  <c r="Y329" i="61"/>
  <c r="AG329" i="61"/>
  <c r="G321" i="61"/>
  <c r="O321" i="61"/>
  <c r="W321" i="61"/>
  <c r="AE321" i="61"/>
  <c r="H321" i="61"/>
  <c r="P321" i="61"/>
  <c r="X321" i="61"/>
  <c r="AF321" i="61"/>
  <c r="K248" i="61"/>
  <c r="K264" i="61" s="1"/>
  <c r="S248" i="61"/>
  <c r="AA248" i="61"/>
  <c r="AA264" i="61" s="1"/>
  <c r="AI248" i="61"/>
  <c r="AI264" i="61" s="1"/>
  <c r="K321" i="61"/>
  <c r="S321" i="61"/>
  <c r="AA321" i="61"/>
  <c r="AI321" i="61"/>
  <c r="G329" i="61"/>
  <c r="O329" i="61"/>
  <c r="W329" i="61"/>
  <c r="AE329" i="61"/>
  <c r="J321" i="61"/>
  <c r="R321" i="61"/>
  <c r="Z321" i="61"/>
  <c r="AH321" i="61"/>
  <c r="AH33" i="61"/>
  <c r="L129" i="61"/>
  <c r="T129" i="61"/>
  <c r="AB129" i="61"/>
  <c r="AJ129" i="61"/>
  <c r="AD129" i="61"/>
  <c r="V129" i="61"/>
  <c r="J129" i="61"/>
  <c r="R129" i="61"/>
  <c r="Z129" i="61"/>
  <c r="AH129" i="61"/>
  <c r="H129" i="61"/>
  <c r="P129" i="61"/>
  <c r="X129" i="61"/>
  <c r="AF129" i="61"/>
  <c r="I129" i="61"/>
  <c r="Q129" i="61"/>
  <c r="Y129" i="61"/>
  <c r="AG129" i="61"/>
  <c r="K129" i="61"/>
  <c r="S129" i="61"/>
  <c r="AA129" i="61"/>
  <c r="AI129" i="61"/>
  <c r="R33" i="61"/>
  <c r="Z33" i="61"/>
  <c r="E129" i="61"/>
  <c r="M129" i="61"/>
  <c r="U129" i="61"/>
  <c r="AC129" i="61"/>
  <c r="AK129" i="61"/>
  <c r="J33" i="61"/>
  <c r="E33" i="61"/>
  <c r="M33" i="61"/>
  <c r="U33" i="61"/>
  <c r="AC33" i="61"/>
  <c r="AK33" i="61"/>
  <c r="G129" i="61"/>
  <c r="O129" i="61"/>
  <c r="W129" i="61"/>
  <c r="AE129" i="61"/>
  <c r="H33" i="61"/>
  <c r="X33" i="61"/>
  <c r="AF33" i="61"/>
  <c r="P33" i="61"/>
  <c r="G33" i="61"/>
  <c r="O33" i="61"/>
  <c r="W33" i="61"/>
  <c r="AE33" i="61"/>
  <c r="I33" i="61"/>
  <c r="Q33" i="61"/>
  <c r="Y33" i="61"/>
  <c r="AG33" i="61"/>
  <c r="S33" i="61"/>
  <c r="AA33" i="61"/>
  <c r="AI33" i="61"/>
  <c r="L33" i="61"/>
  <c r="T33" i="61"/>
  <c r="AB33" i="61"/>
  <c r="AJ33" i="61"/>
  <c r="K33" i="61"/>
  <c r="F33" i="61"/>
  <c r="N33" i="61"/>
  <c r="V33" i="61"/>
  <c r="AD33" i="61"/>
  <c r="AM343" i="61"/>
  <c r="AM464" i="61"/>
  <c r="AM81" i="61"/>
  <c r="AM17" i="61"/>
  <c r="AM70" i="61"/>
  <c r="AM236" i="61"/>
  <c r="D467" i="61"/>
  <c r="AM25" i="61"/>
  <c r="D240" i="61"/>
  <c r="AM344" i="61"/>
  <c r="AM475" i="61"/>
  <c r="AM11" i="61"/>
  <c r="AM328" i="61"/>
  <c r="AM319" i="61"/>
  <c r="AM320" i="61"/>
  <c r="AM335" i="61"/>
  <c r="AM455" i="61"/>
  <c r="AM477" i="61"/>
  <c r="L165" i="61"/>
  <c r="L393" i="61" s="1"/>
  <c r="L780" i="61" s="1"/>
  <c r="R165" i="61"/>
  <c r="R393" i="61" s="1"/>
  <c r="R780" i="61" s="1"/>
  <c r="H165" i="61"/>
  <c r="H393" i="61" s="1"/>
  <c r="H780" i="61" s="1"/>
  <c r="AH165" i="61"/>
  <c r="AH393" i="61" s="1"/>
  <c r="AH780" i="61" s="1"/>
  <c r="T165" i="61"/>
  <c r="T393" i="61" s="1"/>
  <c r="T780" i="61" s="1"/>
  <c r="Z165" i="61"/>
  <c r="Z393" i="61" s="1"/>
  <c r="Z780" i="61" s="1"/>
  <c r="J165" i="61"/>
  <c r="J393" i="61" s="1"/>
  <c r="J780" i="61" s="1"/>
  <c r="AB165" i="61"/>
  <c r="AB393" i="61" s="1"/>
  <c r="AB780" i="61" s="1"/>
  <c r="AJ165" i="61"/>
  <c r="AJ393" i="61" s="1"/>
  <c r="AJ780" i="61" s="1"/>
  <c r="AD165" i="61"/>
  <c r="AD393" i="61" s="1"/>
  <c r="AD780" i="61" s="1"/>
  <c r="N165" i="61"/>
  <c r="N393" i="61" s="1"/>
  <c r="N780" i="61" s="1"/>
  <c r="U165" i="61"/>
  <c r="U393" i="61" s="1"/>
  <c r="U780" i="61" s="1"/>
  <c r="P165" i="61"/>
  <c r="P393" i="61" s="1"/>
  <c r="P780" i="61" s="1"/>
  <c r="V165" i="61"/>
  <c r="V393" i="61" s="1"/>
  <c r="V780" i="61" s="1"/>
  <c r="AM20" i="61"/>
  <c r="AM71" i="61"/>
  <c r="D12" i="61"/>
  <c r="D34" i="61" s="1"/>
  <c r="AA165" i="61"/>
  <c r="AA393" i="61" s="1"/>
  <c r="AA780" i="61" s="1"/>
  <c r="AI165" i="61"/>
  <c r="AI393" i="61" s="1"/>
  <c r="AI780" i="61" s="1"/>
  <c r="AM21" i="61"/>
  <c r="AM28" i="61"/>
  <c r="AM72" i="61"/>
  <c r="AM82" i="61"/>
  <c r="AM91" i="61"/>
  <c r="AM124" i="61"/>
  <c r="AM29" i="61"/>
  <c r="AM73" i="61"/>
  <c r="AM83" i="61"/>
  <c r="AM92" i="61"/>
  <c r="AM101" i="61"/>
  <c r="AM117" i="61"/>
  <c r="AM226" i="61"/>
  <c r="Q165" i="61"/>
  <c r="Q393" i="61" s="1"/>
  <c r="Q780" i="61" s="1"/>
  <c r="AC165" i="61"/>
  <c r="AC393" i="61" s="1"/>
  <c r="AC780" i="61" s="1"/>
  <c r="AK165" i="61"/>
  <c r="AK393" i="61" s="1"/>
  <c r="AK780" i="61" s="1"/>
  <c r="X165" i="61"/>
  <c r="X393" i="61" s="1"/>
  <c r="X780" i="61" s="1"/>
  <c r="AM74" i="61"/>
  <c r="AM84" i="61"/>
  <c r="AM93" i="61"/>
  <c r="AM102" i="61"/>
  <c r="AM217" i="61"/>
  <c r="AM214" i="61"/>
  <c r="E165" i="61"/>
  <c r="E393" i="61" s="1"/>
  <c r="E780" i="61" s="1"/>
  <c r="AM85" i="61"/>
  <c r="AM94" i="61"/>
  <c r="AM103" i="61"/>
  <c r="I165" i="61"/>
  <c r="I393" i="61" s="1"/>
  <c r="I780" i="61" s="1"/>
  <c r="W165" i="61"/>
  <c r="W393" i="61" s="1"/>
  <c r="W780" i="61" s="1"/>
  <c r="AE165" i="61"/>
  <c r="AE393" i="61" s="1"/>
  <c r="AE780" i="61" s="1"/>
  <c r="AM8" i="61"/>
  <c r="AM95" i="61"/>
  <c r="AM104" i="61"/>
  <c r="M165" i="61"/>
  <c r="M393" i="61" s="1"/>
  <c r="M780" i="61" s="1"/>
  <c r="S165" i="61"/>
  <c r="S393" i="61" s="1"/>
  <c r="S780" i="61" s="1"/>
  <c r="AM9" i="61"/>
  <c r="AM18" i="61"/>
  <c r="AM105" i="61"/>
  <c r="AM223" i="61"/>
  <c r="G165" i="61"/>
  <c r="G393" i="61" s="1"/>
  <c r="G780" i="61" s="1"/>
  <c r="K165" i="61"/>
  <c r="K393" i="61" s="1"/>
  <c r="K780" i="61" s="1"/>
  <c r="O165" i="61"/>
  <c r="O393" i="61" s="1"/>
  <c r="O780" i="61" s="1"/>
  <c r="Y165" i="61"/>
  <c r="Y393" i="61" s="1"/>
  <c r="Y780" i="61" s="1"/>
  <c r="AG165" i="61"/>
  <c r="AG393" i="61" s="1"/>
  <c r="AG780" i="61" s="1"/>
  <c r="AM10" i="61"/>
  <c r="AF165" i="61"/>
  <c r="AF393" i="61" s="1"/>
  <c r="AF780" i="61" s="1"/>
  <c r="AM19" i="61"/>
  <c r="AM26" i="61"/>
  <c r="AM116" i="61"/>
  <c r="AM121" i="61"/>
  <c r="AM227" i="61"/>
  <c r="AM27" i="61"/>
  <c r="AM257" i="61"/>
  <c r="AM309" i="61"/>
  <c r="AM114" i="61"/>
  <c r="AM125" i="61"/>
  <c r="AM215" i="61"/>
  <c r="AM224" i="61"/>
  <c r="AM247" i="61"/>
  <c r="AM327" i="61"/>
  <c r="AM336" i="61"/>
  <c r="D218" i="61"/>
  <c r="AM312" i="61"/>
  <c r="AM488" i="61"/>
  <c r="AM115" i="61"/>
  <c r="AM122" i="61"/>
  <c r="AM216" i="61"/>
  <c r="AM225" i="61"/>
  <c r="AM238" i="61"/>
  <c r="AM237" i="61"/>
  <c r="AM239" i="61"/>
  <c r="AM308" i="61"/>
  <c r="D118" i="61"/>
  <c r="D130" i="61" s="1"/>
  <c r="AM256" i="61"/>
  <c r="AM259" i="61"/>
  <c r="AM258" i="61"/>
  <c r="D260" i="61"/>
  <c r="AM123" i="61"/>
  <c r="AM432" i="61"/>
  <c r="AM435" i="61"/>
  <c r="AM445" i="61"/>
  <c r="AM246" i="61"/>
  <c r="AM436" i="61"/>
  <c r="AM454" i="61"/>
  <c r="AM478" i="61"/>
  <c r="AM310" i="61"/>
  <c r="AM463" i="61"/>
  <c r="AM486" i="61"/>
  <c r="AM497" i="61"/>
  <c r="AM496" i="61"/>
  <c r="AM499" i="61"/>
  <c r="AM444" i="61"/>
  <c r="F489" i="61"/>
  <c r="D500" i="61"/>
  <c r="AM311" i="61"/>
  <c r="AM433" i="61"/>
  <c r="AM453" i="61"/>
  <c r="AM456" i="61"/>
  <c r="AM485" i="61"/>
  <c r="AM498" i="61"/>
  <c r="D447" i="61"/>
  <c r="AM443" i="61"/>
  <c r="AM446" i="61"/>
  <c r="D457" i="61"/>
  <c r="AM476" i="61"/>
  <c r="AM487" i="61"/>
  <c r="AM434" i="61"/>
  <c r="AM466" i="61"/>
  <c r="AM465" i="61"/>
  <c r="F569" i="61"/>
  <c r="F592" i="61" s="1"/>
  <c r="AM648" i="61"/>
  <c r="D686" i="61"/>
  <c r="AM649" i="61"/>
  <c r="D479" i="61"/>
  <c r="AM663" i="61"/>
  <c r="AM662" i="61"/>
  <c r="AM661" i="61"/>
  <c r="AM650" i="61"/>
  <c r="AM651" i="61"/>
  <c r="AM754" i="61"/>
  <c r="AM652" i="61"/>
  <c r="D664" i="61"/>
  <c r="AM660" i="61"/>
  <c r="D677" i="61"/>
  <c r="AM676" i="61"/>
  <c r="AM675" i="61"/>
  <c r="E777" i="61"/>
  <c r="AM692" i="61"/>
  <c r="AM763" i="61"/>
  <c r="AM693" i="61"/>
  <c r="AM694" i="61"/>
  <c r="AM764" i="61"/>
  <c r="AM765" i="61"/>
  <c r="AM706" i="61"/>
  <c r="AM705" i="61"/>
  <c r="D505" i="61" l="1"/>
  <c r="Z505" i="61" s="1"/>
  <c r="O686" i="61"/>
  <c r="O712" i="61" s="1"/>
  <c r="AM683" i="61"/>
  <c r="O560" i="61"/>
  <c r="O592" i="61" s="1"/>
  <c r="AM556" i="61"/>
  <c r="D392" i="61"/>
  <c r="D350" i="61"/>
  <c r="E350" i="61" s="1"/>
  <c r="D395" i="61"/>
  <c r="D265" i="61"/>
  <c r="D394" i="61"/>
  <c r="D166" i="61"/>
  <c r="K166" i="61" s="1"/>
  <c r="S781" i="61"/>
  <c r="X349" i="61"/>
  <c r="E391" i="61"/>
  <c r="E779" i="61" s="1"/>
  <c r="AJ391" i="61"/>
  <c r="AJ779" i="61" s="1"/>
  <c r="T781" i="61"/>
  <c r="K781" i="61"/>
  <c r="Y391" i="61"/>
  <c r="Y779" i="61" s="1"/>
  <c r="O391" i="61"/>
  <c r="O779" i="61" s="1"/>
  <c r="M391" i="61"/>
  <c r="M779" i="61" s="1"/>
  <c r="AB781" i="61"/>
  <c r="AE781" i="61"/>
  <c r="F781" i="61"/>
  <c r="S391" i="61"/>
  <c r="S779" i="61" s="1"/>
  <c r="AD391" i="61"/>
  <c r="AD779" i="61" s="1"/>
  <c r="N391" i="61"/>
  <c r="N779" i="61" s="1"/>
  <c r="J781" i="61"/>
  <c r="F777" i="61"/>
  <c r="AH781" i="61"/>
  <c r="AE391" i="61"/>
  <c r="AE779" i="61" s="1"/>
  <c r="V391" i="61"/>
  <c r="V779" i="61" s="1"/>
  <c r="E781" i="61"/>
  <c r="T391" i="61"/>
  <c r="T779" i="61" s="1"/>
  <c r="AK781" i="61"/>
  <c r="Q781" i="61"/>
  <c r="U781" i="61"/>
  <c r="G391" i="61"/>
  <c r="G779" i="61" s="1"/>
  <c r="F391" i="61"/>
  <c r="F779" i="61" s="1"/>
  <c r="AD781" i="61"/>
  <c r="J391" i="61"/>
  <c r="J779" i="61" s="1"/>
  <c r="AF391" i="61"/>
  <c r="AF779" i="61" s="1"/>
  <c r="Y781" i="61"/>
  <c r="AF781" i="61"/>
  <c r="AI391" i="61"/>
  <c r="AI779" i="61" s="1"/>
  <c r="V781" i="61"/>
  <c r="AJ781" i="61"/>
  <c r="K391" i="61"/>
  <c r="K779" i="61" s="1"/>
  <c r="Q391" i="61"/>
  <c r="Q779" i="61" s="1"/>
  <c r="X391" i="61"/>
  <c r="X779" i="61" s="1"/>
  <c r="G781" i="61"/>
  <c r="X781" i="61"/>
  <c r="AK391" i="61"/>
  <c r="AK779" i="61" s="1"/>
  <c r="M781" i="61"/>
  <c r="N781" i="61"/>
  <c r="AN490" i="61"/>
  <c r="P391" i="61"/>
  <c r="P779" i="61" s="1"/>
  <c r="P781" i="61"/>
  <c r="AC391" i="61"/>
  <c r="AC779" i="61" s="1"/>
  <c r="L781" i="61"/>
  <c r="L391" i="61"/>
  <c r="L779" i="61" s="1"/>
  <c r="AG781" i="61"/>
  <c r="H391" i="61"/>
  <c r="H779" i="61" s="1"/>
  <c r="AC781" i="61"/>
  <c r="H781" i="61"/>
  <c r="U391" i="61"/>
  <c r="U779" i="61" s="1"/>
  <c r="AI781" i="61"/>
  <c r="AA781" i="61"/>
  <c r="AA391" i="61"/>
  <c r="AA779" i="61" s="1"/>
  <c r="W391" i="61"/>
  <c r="W779" i="61" s="1"/>
  <c r="W781" i="61"/>
  <c r="I781" i="61"/>
  <c r="I391" i="61"/>
  <c r="I779" i="61" s="1"/>
  <c r="AH391" i="61"/>
  <c r="AH779" i="61" s="1"/>
  <c r="AB391" i="61"/>
  <c r="AB779" i="61" s="1"/>
  <c r="AG391" i="61"/>
  <c r="AG779" i="61" s="1"/>
  <c r="R781" i="61"/>
  <c r="R391" i="61"/>
  <c r="R779" i="61" s="1"/>
  <c r="AM337" i="61"/>
  <c r="AO335" i="61" s="1"/>
  <c r="Z781" i="61"/>
  <c r="Z391" i="61"/>
  <c r="Z779" i="61" s="1"/>
  <c r="E712" i="61"/>
  <c r="R349" i="61"/>
  <c r="H349" i="61"/>
  <c r="F349" i="61"/>
  <c r="P349" i="61"/>
  <c r="N349" i="61"/>
  <c r="AH349" i="61"/>
  <c r="M349" i="61"/>
  <c r="AI349" i="61"/>
  <c r="Z349" i="61"/>
  <c r="D349" i="61"/>
  <c r="E349" i="61"/>
  <c r="F504" i="61"/>
  <c r="U349" i="61"/>
  <c r="AF349" i="61"/>
  <c r="Q349" i="61"/>
  <c r="AK349" i="61"/>
  <c r="T349" i="61"/>
  <c r="AD349" i="61"/>
  <c r="J349" i="61"/>
  <c r="Y349" i="61"/>
  <c r="K349" i="61"/>
  <c r="W349" i="61"/>
  <c r="AB349" i="61"/>
  <c r="O349" i="61"/>
  <c r="AG349" i="61"/>
  <c r="G349" i="61"/>
  <c r="AA349" i="61"/>
  <c r="I349" i="61"/>
  <c r="V349" i="61"/>
  <c r="L349" i="61"/>
  <c r="S349" i="61"/>
  <c r="AC349" i="61"/>
  <c r="AE349" i="61"/>
  <c r="AJ349" i="61"/>
  <c r="AB394" i="61"/>
  <c r="L394" i="61"/>
  <c r="X394" i="61"/>
  <c r="P394" i="61"/>
  <c r="T394" i="61"/>
  <c r="N394" i="61"/>
  <c r="T264" i="61"/>
  <c r="AF394" i="61"/>
  <c r="AJ394" i="61"/>
  <c r="H394" i="61"/>
  <c r="AD394" i="61"/>
  <c r="Z394" i="61"/>
  <c r="Q394" i="61"/>
  <c r="AG394" i="61"/>
  <c r="AH394" i="61"/>
  <c r="I394" i="61"/>
  <c r="Y394" i="61"/>
  <c r="AK394" i="61"/>
  <c r="E394" i="61"/>
  <c r="V394" i="61"/>
  <c r="F394" i="61"/>
  <c r="AG264" i="61"/>
  <c r="AA394" i="61"/>
  <c r="Y264" i="61"/>
  <c r="R394" i="61"/>
  <c r="J394" i="61"/>
  <c r="U394" i="61"/>
  <c r="M394" i="61"/>
  <c r="S394" i="61"/>
  <c r="O394" i="61"/>
  <c r="AE394" i="61"/>
  <c r="E264" i="61"/>
  <c r="W394" i="61"/>
  <c r="AI394" i="61"/>
  <c r="AC394" i="61"/>
  <c r="G394" i="61"/>
  <c r="S264" i="61"/>
  <c r="K394" i="61"/>
  <c r="AM235" i="61"/>
  <c r="AM240" i="61" s="1"/>
  <c r="AO236" i="61" s="1"/>
  <c r="AM345" i="61"/>
  <c r="AO343" i="61" s="1"/>
  <c r="F129" i="61"/>
  <c r="AM462" i="61"/>
  <c r="AM467" i="61" s="1"/>
  <c r="AO464" i="61" s="1"/>
  <c r="AM321" i="61"/>
  <c r="AO320" i="61" s="1"/>
  <c r="AM22" i="61"/>
  <c r="AO17" i="61" s="1"/>
  <c r="AM75" i="61"/>
  <c r="AO70" i="61" s="1"/>
  <c r="AM452" i="61"/>
  <c r="AM674" i="61"/>
  <c r="AM484" i="61"/>
  <c r="AN491" i="61" s="1"/>
  <c r="AM248" i="61"/>
  <c r="AO246" i="61" s="1"/>
  <c r="AM313" i="61"/>
  <c r="AO308" i="61" s="1"/>
  <c r="F165" i="61"/>
  <c r="F393" i="61" s="1"/>
  <c r="F780" i="61" s="1"/>
  <c r="AM766" i="61"/>
  <c r="AO764" i="61" s="1"/>
  <c r="AM659" i="61"/>
  <c r="AM442" i="61"/>
  <c r="AM113" i="61"/>
  <c r="AM106" i="61"/>
  <c r="AO102" i="61" s="1"/>
  <c r="AM30" i="61"/>
  <c r="AO25" i="61" s="1"/>
  <c r="AM228" i="61"/>
  <c r="AO227" i="61" s="1"/>
  <c r="AM437" i="61"/>
  <c r="AO432" i="61" s="1"/>
  <c r="AM255" i="61"/>
  <c r="AM329" i="61"/>
  <c r="AO328" i="61" s="1"/>
  <c r="AM474" i="61"/>
  <c r="AM126" i="61"/>
  <c r="AO125" i="61" s="1"/>
  <c r="AM96" i="61"/>
  <c r="AO94" i="61" s="1"/>
  <c r="D587" i="61"/>
  <c r="AM583" i="61"/>
  <c r="D560" i="61"/>
  <c r="AM695" i="61"/>
  <c r="AO694" i="61" s="1"/>
  <c r="D569" i="61"/>
  <c r="AM565" i="61"/>
  <c r="D707" i="61"/>
  <c r="D713" i="61" s="1"/>
  <c r="AM704" i="61"/>
  <c r="AM653" i="61"/>
  <c r="AO649" i="61" s="1"/>
  <c r="AM574" i="61"/>
  <c r="AM577" i="61" s="1"/>
  <c r="D578" i="61"/>
  <c r="AM213" i="61"/>
  <c r="AM7" i="61"/>
  <c r="AM86" i="61"/>
  <c r="AO81" i="61" s="1"/>
  <c r="AM495" i="61"/>
  <c r="O781" i="61" l="1"/>
  <c r="T505" i="61"/>
  <c r="AG505" i="61"/>
  <c r="AB505" i="61"/>
  <c r="Y505" i="61"/>
  <c r="O505" i="61"/>
  <c r="G505" i="61"/>
  <c r="F505" i="61"/>
  <c r="AK505" i="61"/>
  <c r="AH505" i="61"/>
  <c r="AC505" i="61"/>
  <c r="L505" i="61"/>
  <c r="Q505" i="61"/>
  <c r="J505" i="61"/>
  <c r="X505" i="61"/>
  <c r="U505" i="61"/>
  <c r="AI505" i="61"/>
  <c r="I505" i="61"/>
  <c r="AF505" i="61"/>
  <c r="E505" i="61"/>
  <c r="M505" i="61"/>
  <c r="AA505" i="61"/>
  <c r="H505" i="61"/>
  <c r="AD505" i="61"/>
  <c r="R505" i="61"/>
  <c r="S505" i="61"/>
  <c r="AE505" i="61"/>
  <c r="V505" i="61"/>
  <c r="P505" i="61"/>
  <c r="K505" i="61"/>
  <c r="W505" i="61"/>
  <c r="N505" i="61"/>
  <c r="AJ505" i="61"/>
  <c r="D592" i="61"/>
  <c r="D781" i="61"/>
  <c r="D782" i="61"/>
  <c r="O782" i="61" s="1"/>
  <c r="AJ350" i="61"/>
  <c r="S350" i="61"/>
  <c r="Y350" i="61"/>
  <c r="J350" i="61"/>
  <c r="X350" i="61"/>
  <c r="W350" i="61"/>
  <c r="V350" i="61"/>
  <c r="G350" i="61"/>
  <c r="AA350" i="61"/>
  <c r="M350" i="61"/>
  <c r="Q350" i="61"/>
  <c r="AC350" i="61"/>
  <c r="AI350" i="61"/>
  <c r="P350" i="61"/>
  <c r="P166" i="61"/>
  <c r="AJ166" i="61"/>
  <c r="V166" i="61"/>
  <c r="AD166" i="61"/>
  <c r="K350" i="61"/>
  <c r="T350" i="61"/>
  <c r="AF350" i="61"/>
  <c r="Z166" i="61"/>
  <c r="AG166" i="61"/>
  <c r="E166" i="61"/>
  <c r="J166" i="61"/>
  <c r="AE166" i="61"/>
  <c r="G166" i="61"/>
  <c r="AG350" i="61"/>
  <c r="H350" i="61"/>
  <c r="AD350" i="61"/>
  <c r="AF166" i="61"/>
  <c r="W166" i="61"/>
  <c r="U166" i="61"/>
  <c r="AH166" i="61"/>
  <c r="X166" i="61"/>
  <c r="L350" i="61"/>
  <c r="R350" i="61"/>
  <c r="F350" i="61"/>
  <c r="AE350" i="61"/>
  <c r="I166" i="61"/>
  <c r="R166" i="61"/>
  <c r="Z350" i="61"/>
  <c r="AB350" i="61"/>
  <c r="AK350" i="61"/>
  <c r="O350" i="61"/>
  <c r="O777" i="61"/>
  <c r="D778" i="61"/>
  <c r="L166" i="61"/>
  <c r="AC166" i="61"/>
  <c r="AH350" i="61"/>
  <c r="N350" i="61"/>
  <c r="U350" i="61"/>
  <c r="I350" i="61"/>
  <c r="M713" i="61"/>
  <c r="U713" i="61"/>
  <c r="AC713" i="61"/>
  <c r="AK713" i="61"/>
  <c r="E713" i="61"/>
  <c r="G713" i="61"/>
  <c r="O713" i="61"/>
  <c r="W713" i="61"/>
  <c r="AE713" i="61"/>
  <c r="H713" i="61"/>
  <c r="P713" i="61"/>
  <c r="X713" i="61"/>
  <c r="AF713" i="61"/>
  <c r="AJ713" i="61"/>
  <c r="AD713" i="61"/>
  <c r="I713" i="61"/>
  <c r="Q713" i="61"/>
  <c r="Y713" i="61"/>
  <c r="AG713" i="61"/>
  <c r="F713" i="61"/>
  <c r="J713" i="61"/>
  <c r="R713" i="61"/>
  <c r="Z713" i="61"/>
  <c r="AH713" i="61"/>
  <c r="T713" i="61"/>
  <c r="AB713" i="61"/>
  <c r="V713" i="61"/>
  <c r="K713" i="61"/>
  <c r="S713" i="61"/>
  <c r="AA713" i="61"/>
  <c r="AI713" i="61"/>
  <c r="L713" i="61"/>
  <c r="N713" i="61"/>
  <c r="AB166" i="61"/>
  <c r="G395" i="61"/>
  <c r="O395" i="61"/>
  <c r="W395" i="61"/>
  <c r="AE395" i="61"/>
  <c r="I395" i="61"/>
  <c r="Q395" i="61"/>
  <c r="Y395" i="61"/>
  <c r="AG395" i="61"/>
  <c r="J395" i="61"/>
  <c r="R395" i="61"/>
  <c r="Z395" i="61"/>
  <c r="AH395" i="61"/>
  <c r="N395" i="61"/>
  <c r="H395" i="61"/>
  <c r="K395" i="61"/>
  <c r="S395" i="61"/>
  <c r="AA395" i="61"/>
  <c r="AI395" i="61"/>
  <c r="V395" i="61"/>
  <c r="P395" i="61"/>
  <c r="L395" i="61"/>
  <c r="T395" i="61"/>
  <c r="AB395" i="61"/>
  <c r="AJ395" i="61"/>
  <c r="F395" i="61"/>
  <c r="E395" i="61"/>
  <c r="AF395" i="61"/>
  <c r="M395" i="61"/>
  <c r="U395" i="61"/>
  <c r="AC395" i="61"/>
  <c r="AK395" i="61"/>
  <c r="AD395" i="61"/>
  <c r="X395" i="61"/>
  <c r="D593" i="61"/>
  <c r="AA166" i="61"/>
  <c r="Q166" i="61"/>
  <c r="N166" i="61"/>
  <c r="M166" i="61"/>
  <c r="AK166" i="61"/>
  <c r="T166" i="61"/>
  <c r="Y166" i="61"/>
  <c r="AI166" i="61"/>
  <c r="M392" i="61"/>
  <c r="U392" i="61"/>
  <c r="AC392" i="61"/>
  <c r="AK392" i="61"/>
  <c r="F392" i="61"/>
  <c r="G392" i="61"/>
  <c r="O392" i="61"/>
  <c r="W392" i="61"/>
  <c r="AE392" i="61"/>
  <c r="N392" i="61"/>
  <c r="H392" i="61"/>
  <c r="P392" i="61"/>
  <c r="X392" i="61"/>
  <c r="AF392" i="61"/>
  <c r="Y392" i="61"/>
  <c r="L392" i="61"/>
  <c r="V392" i="61"/>
  <c r="I392" i="61"/>
  <c r="Q392" i="61"/>
  <c r="AG392" i="61"/>
  <c r="AJ392" i="61"/>
  <c r="J392" i="61"/>
  <c r="R392" i="61"/>
  <c r="Z392" i="61"/>
  <c r="AH392" i="61"/>
  <c r="E392" i="61"/>
  <c r="K392" i="61"/>
  <c r="S392" i="61"/>
  <c r="AA392" i="61"/>
  <c r="AI392" i="61"/>
  <c r="T392" i="61"/>
  <c r="AB392" i="61"/>
  <c r="AD392" i="61"/>
  <c r="O166" i="61"/>
  <c r="H166" i="61"/>
  <c r="F166" i="61"/>
  <c r="S166" i="61"/>
  <c r="AJ265" i="61"/>
  <c r="AB265" i="61"/>
  <c r="T265" i="61"/>
  <c r="L265" i="61"/>
  <c r="AC265" i="61"/>
  <c r="AI265" i="61"/>
  <c r="AA265" i="61"/>
  <c r="S265" i="61"/>
  <c r="K265" i="61"/>
  <c r="O265" i="61"/>
  <c r="M265" i="61"/>
  <c r="AH265" i="61"/>
  <c r="Z265" i="61"/>
  <c r="R265" i="61"/>
  <c r="J265" i="61"/>
  <c r="X265" i="61"/>
  <c r="W265" i="61"/>
  <c r="G265" i="61"/>
  <c r="U265" i="61"/>
  <c r="AG265" i="61"/>
  <c r="Y265" i="61"/>
  <c r="Q265" i="61"/>
  <c r="I265" i="61"/>
  <c r="AF265" i="61"/>
  <c r="P265" i="61"/>
  <c r="H265" i="61"/>
  <c r="AE265" i="61"/>
  <c r="AK265" i="61"/>
  <c r="E265" i="61"/>
  <c r="AD265" i="61"/>
  <c r="V265" i="61"/>
  <c r="N265" i="61"/>
  <c r="F265" i="61"/>
  <c r="D391" i="61"/>
  <c r="D779" i="61" s="1"/>
  <c r="AG34" i="61"/>
  <c r="J34" i="61"/>
  <c r="R34" i="61"/>
  <c r="Z34" i="61"/>
  <c r="AH34" i="61"/>
  <c r="AK34" i="61"/>
  <c r="V34" i="61"/>
  <c r="G34" i="61"/>
  <c r="AE34" i="61"/>
  <c r="H34" i="61"/>
  <c r="AF34" i="61"/>
  <c r="Y34" i="61"/>
  <c r="K34" i="61"/>
  <c r="S34" i="61"/>
  <c r="AA34" i="61"/>
  <c r="AI34" i="61"/>
  <c r="M34" i="61"/>
  <c r="U34" i="61"/>
  <c r="AC34" i="61"/>
  <c r="N34" i="61"/>
  <c r="E34" i="61"/>
  <c r="W34" i="61"/>
  <c r="P34" i="61"/>
  <c r="I34" i="61"/>
  <c r="L34" i="61"/>
  <c r="T34" i="61"/>
  <c r="AB34" i="61"/>
  <c r="AJ34" i="61"/>
  <c r="F34" i="61"/>
  <c r="AD34" i="61"/>
  <c r="O34" i="61"/>
  <c r="X34" i="61"/>
  <c r="Q34" i="61"/>
  <c r="D129" i="61"/>
  <c r="D777" i="61"/>
  <c r="AO336" i="61"/>
  <c r="D712" i="61"/>
  <c r="D504" i="61"/>
  <c r="D264" i="61"/>
  <c r="D33" i="61"/>
  <c r="AO344" i="61"/>
  <c r="AO319" i="61"/>
  <c r="AO73" i="61"/>
  <c r="AO74" i="61"/>
  <c r="AO71" i="61"/>
  <c r="AO72" i="61"/>
  <c r="AO121" i="61"/>
  <c r="AO765" i="61"/>
  <c r="AO225" i="61"/>
  <c r="AO763" i="61"/>
  <c r="AO327" i="61"/>
  <c r="AO223" i="61"/>
  <c r="AO91" i="61"/>
  <c r="AO18" i="61"/>
  <c r="AO235" i="61"/>
  <c r="AO21" i="61"/>
  <c r="AO105" i="61"/>
  <c r="AO26" i="61"/>
  <c r="AO29" i="61"/>
  <c r="AO27" i="61"/>
  <c r="AO19" i="61"/>
  <c r="AO20" i="61"/>
  <c r="AO122" i="61"/>
  <c r="AO238" i="61"/>
  <c r="AO123" i="61"/>
  <c r="AO309" i="61"/>
  <c r="AO312" i="61"/>
  <c r="AO463" i="61"/>
  <c r="AO239" i="61"/>
  <c r="AO466" i="61"/>
  <c r="AO83" i="61"/>
  <c r="AO226" i="61"/>
  <c r="AO310" i="61"/>
  <c r="AO224" i="61"/>
  <c r="AO692" i="61"/>
  <c r="AO693" i="61"/>
  <c r="AO434" i="61"/>
  <c r="AM500" i="61"/>
  <c r="AO495" i="61" s="1"/>
  <c r="D165" i="61"/>
  <c r="D393" i="61" s="1"/>
  <c r="D780" i="61" s="1"/>
  <c r="AM218" i="61"/>
  <c r="AO213" i="61" s="1"/>
  <c r="AO92" i="61"/>
  <c r="AO101" i="61"/>
  <c r="AM664" i="61"/>
  <c r="AO659" i="61" s="1"/>
  <c r="AO95" i="61"/>
  <c r="AO650" i="61"/>
  <c r="AM707" i="61"/>
  <c r="AO704" i="61" s="1"/>
  <c r="AO104" i="61"/>
  <c r="AM12" i="61"/>
  <c r="AO574" i="61" s="1"/>
  <c r="AO648" i="61"/>
  <c r="AM479" i="61"/>
  <c r="AO474" i="61" s="1"/>
  <c r="AO311" i="61"/>
  <c r="AO84" i="61"/>
  <c r="AO652" i="61"/>
  <c r="AO93" i="61"/>
  <c r="AO435" i="61"/>
  <c r="AM677" i="61"/>
  <c r="AO674" i="61" s="1"/>
  <c r="AO82" i="61"/>
  <c r="AO103" i="61"/>
  <c r="AO436" i="61"/>
  <c r="AM568" i="61"/>
  <c r="AM686" i="61"/>
  <c r="AM118" i="61"/>
  <c r="AO113" i="61" s="1"/>
  <c r="AO433" i="61"/>
  <c r="AM757" i="61"/>
  <c r="AO754" i="61" s="1"/>
  <c r="AO651" i="61"/>
  <c r="AO124" i="61"/>
  <c r="AM489" i="61"/>
  <c r="AO484" i="61" s="1"/>
  <c r="AM260" i="61"/>
  <c r="AO255" i="61" s="1"/>
  <c r="AM447" i="61"/>
  <c r="AO442" i="61" s="1"/>
  <c r="AM559" i="61"/>
  <c r="AO556" i="61" s="1"/>
  <c r="AM586" i="61"/>
  <c r="AO583" i="61" s="1"/>
  <c r="AO247" i="61"/>
  <c r="AO85" i="61"/>
  <c r="AO462" i="61"/>
  <c r="AO237" i="61"/>
  <c r="AO28" i="61"/>
  <c r="AO465" i="61"/>
  <c r="AM457" i="61"/>
  <c r="E782" i="61" l="1"/>
  <c r="AB782" i="61"/>
  <c r="N782" i="61"/>
  <c r="I782" i="61"/>
  <c r="G782" i="61"/>
  <c r="Y782" i="61"/>
  <c r="F782" i="61"/>
  <c r="T782" i="61"/>
  <c r="AH782" i="61"/>
  <c r="AF782" i="61"/>
  <c r="AK782" i="61"/>
  <c r="L782" i="61"/>
  <c r="Z782" i="61"/>
  <c r="X782" i="61"/>
  <c r="S782" i="61"/>
  <c r="AC782" i="61"/>
  <c r="V782" i="61"/>
  <c r="R782" i="61"/>
  <c r="P782" i="61"/>
  <c r="U782" i="61"/>
  <c r="AI782" i="61"/>
  <c r="J782" i="61"/>
  <c r="H782" i="61"/>
  <c r="AD782" i="61"/>
  <c r="M782" i="61"/>
  <c r="AA782" i="61"/>
  <c r="AG782" i="61"/>
  <c r="AE782" i="61"/>
  <c r="W782" i="61"/>
  <c r="AJ782" i="61"/>
  <c r="K782" i="61"/>
  <c r="Q782" i="61"/>
  <c r="F778" i="61"/>
  <c r="N778" i="61"/>
  <c r="V778" i="61"/>
  <c r="AD778" i="61"/>
  <c r="E778" i="61"/>
  <c r="T778" i="61"/>
  <c r="AC778" i="61"/>
  <c r="G778" i="61"/>
  <c r="O778" i="61"/>
  <c r="W778" i="61"/>
  <c r="AE778" i="61"/>
  <c r="H778" i="61"/>
  <c r="P778" i="61"/>
  <c r="X778" i="61"/>
  <c r="AF778" i="61"/>
  <c r="L778" i="61"/>
  <c r="AJ778" i="61"/>
  <c r="I778" i="61"/>
  <c r="Q778" i="61"/>
  <c r="Y778" i="61"/>
  <c r="AG778" i="61"/>
  <c r="M778" i="61"/>
  <c r="J778" i="61"/>
  <c r="R778" i="61"/>
  <c r="Z778" i="61"/>
  <c r="AH778" i="61"/>
  <c r="U778" i="61"/>
  <c r="K778" i="61"/>
  <c r="S778" i="61"/>
  <c r="AA778" i="61"/>
  <c r="AI778" i="61"/>
  <c r="AB778" i="61"/>
  <c r="AK778" i="61"/>
  <c r="K593" i="61"/>
  <c r="S593" i="61"/>
  <c r="AA593" i="61"/>
  <c r="AI593" i="61"/>
  <c r="AB593" i="61"/>
  <c r="M593" i="61"/>
  <c r="U593" i="61"/>
  <c r="AC593" i="61"/>
  <c r="AK593" i="61"/>
  <c r="L593" i="61"/>
  <c r="F593" i="61"/>
  <c r="N593" i="61"/>
  <c r="V593" i="61"/>
  <c r="AD593" i="61"/>
  <c r="E593" i="61"/>
  <c r="T593" i="61"/>
  <c r="G593" i="61"/>
  <c r="O593" i="61"/>
  <c r="W593" i="61"/>
  <c r="AE593" i="61"/>
  <c r="J593" i="61"/>
  <c r="H593" i="61"/>
  <c r="P593" i="61"/>
  <c r="X593" i="61"/>
  <c r="AF593" i="61"/>
  <c r="R593" i="61"/>
  <c r="AH593" i="61"/>
  <c r="AJ593" i="61"/>
  <c r="I593" i="61"/>
  <c r="Q593" i="61"/>
  <c r="Y593" i="61"/>
  <c r="AG593" i="61"/>
  <c r="Z593" i="61"/>
  <c r="J130" i="61"/>
  <c r="R130" i="61"/>
  <c r="Z130" i="61"/>
  <c r="AH130" i="61"/>
  <c r="K130" i="61"/>
  <c r="S130" i="61"/>
  <c r="AA130" i="61"/>
  <c r="AI130" i="61"/>
  <c r="O130" i="61"/>
  <c r="X130" i="61"/>
  <c r="Y130" i="61"/>
  <c r="L130" i="61"/>
  <c r="T130" i="61"/>
  <c r="AB130" i="61"/>
  <c r="AJ130" i="61"/>
  <c r="N130" i="61"/>
  <c r="V130" i="61"/>
  <c r="AD130" i="61"/>
  <c r="G130" i="61"/>
  <c r="AE130" i="61"/>
  <c r="H130" i="61"/>
  <c r="AF130" i="61"/>
  <c r="I130" i="61"/>
  <c r="AG130" i="61"/>
  <c r="M130" i="61"/>
  <c r="U130" i="61"/>
  <c r="AC130" i="61"/>
  <c r="AK130" i="61"/>
  <c r="F130" i="61"/>
  <c r="E130" i="61"/>
  <c r="W130" i="61"/>
  <c r="P130" i="61"/>
  <c r="Q130" i="61"/>
  <c r="AO75" i="61"/>
  <c r="AO766" i="61"/>
  <c r="AO228" i="61"/>
  <c r="AO437" i="61"/>
  <c r="AO126" i="61"/>
  <c r="AO313" i="61"/>
  <c r="AO30" i="61"/>
  <c r="AO96" i="61"/>
  <c r="AO695" i="61"/>
  <c r="AO22" i="61"/>
  <c r="AO240" i="61"/>
  <c r="AO86" i="61"/>
  <c r="AO455" i="61"/>
  <c r="AO454" i="61"/>
  <c r="AO456" i="61"/>
  <c r="AO453" i="61"/>
  <c r="AO452" i="61"/>
  <c r="AO445" i="61"/>
  <c r="AO446" i="61"/>
  <c r="AO444" i="61"/>
  <c r="AO443" i="61"/>
  <c r="AO567" i="61"/>
  <c r="AO566" i="61"/>
  <c r="AO584" i="61"/>
  <c r="AO585" i="61"/>
  <c r="AO256" i="61"/>
  <c r="AO257" i="61"/>
  <c r="AO259" i="61"/>
  <c r="AO258" i="61"/>
  <c r="AO756" i="61"/>
  <c r="AO755" i="61"/>
  <c r="AO565" i="61"/>
  <c r="AO477" i="61"/>
  <c r="AO475" i="61"/>
  <c r="AO478" i="61"/>
  <c r="AO476" i="61"/>
  <c r="AO675" i="61"/>
  <c r="AO676" i="61"/>
  <c r="AO653" i="61"/>
  <c r="AO558" i="61"/>
  <c r="AO557" i="61"/>
  <c r="AO576" i="61"/>
  <c r="AO11" i="61"/>
  <c r="AO8" i="61"/>
  <c r="AO575" i="61"/>
  <c r="AO9" i="61"/>
  <c r="AO10" i="61"/>
  <c r="AO660" i="61"/>
  <c r="AO662" i="61"/>
  <c r="AO663" i="61"/>
  <c r="AO661" i="61"/>
  <c r="AO497" i="61"/>
  <c r="AO499" i="61"/>
  <c r="AO496" i="61"/>
  <c r="AO498" i="61"/>
  <c r="AO467" i="61"/>
  <c r="AO487" i="61"/>
  <c r="AO488" i="61"/>
  <c r="AO486" i="61"/>
  <c r="AO485" i="61"/>
  <c r="AO115" i="61"/>
  <c r="AO114" i="61"/>
  <c r="AO116" i="61"/>
  <c r="AO117" i="61"/>
  <c r="AO7" i="61"/>
  <c r="AO106" i="61"/>
  <c r="AO684" i="61"/>
  <c r="AO685" i="61"/>
  <c r="AO683" i="61"/>
  <c r="AO706" i="61"/>
  <c r="AO705" i="61"/>
  <c r="AO215" i="61"/>
  <c r="AO217" i="61"/>
  <c r="AO216" i="61"/>
  <c r="AO214" i="61"/>
  <c r="AO577" i="61" l="1"/>
  <c r="AO568" i="61"/>
  <c r="AO757" i="61"/>
  <c r="AO677" i="61"/>
  <c r="AO118" i="61"/>
  <c r="AO664" i="61"/>
  <c r="AO479" i="61"/>
  <c r="AO260" i="61"/>
  <c r="AO707" i="61"/>
  <c r="AO586" i="61"/>
  <c r="AO489" i="61"/>
  <c r="AO559" i="61"/>
  <c r="AO500" i="61"/>
  <c r="AO218" i="61"/>
  <c r="AO447" i="61"/>
  <c r="AO12" i="61"/>
  <c r="AO686" i="61"/>
  <c r="AO457" i="61"/>
  <c r="D415" i="63" l="1"/>
  <c r="L401" i="6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<sst xmlns="http://schemas.openxmlformats.org/spreadsheetml/2006/main" count="3037" uniqueCount="430">
  <si>
    <t>1.1</t>
  </si>
  <si>
    <t>1.2</t>
  </si>
  <si>
    <t>1.3</t>
  </si>
  <si>
    <t>1.4</t>
  </si>
  <si>
    <t>1.5</t>
  </si>
  <si>
    <t>1.2.2</t>
  </si>
  <si>
    <t>2.2</t>
  </si>
  <si>
    <t>2.3.1</t>
  </si>
  <si>
    <t>2.1.1</t>
  </si>
  <si>
    <t>2.3.2</t>
  </si>
  <si>
    <t>Máme koncepci, která vyhovuje všem potřebným požadavkům, ale nepovažujeme jí za aktuální. Aktivně s ní nepracujeme.</t>
  </si>
  <si>
    <t>Máme informační koncepci, která vyhovuje všem potřebným požadavkům, lze jí považovat za aktuální, ale považujeme jí spíše za formalizmus.</t>
  </si>
  <si>
    <t>Informační koncepce vyhovuje všem potřebným požadavkům. Podklady pro aktualizaci jsou průběžně dokumentovány. Hodnocení není formalizováno.</t>
  </si>
  <si>
    <t>Koncepci využíváme jako jeden z důležitých řídících dokumentů. Pravidelně jí vyhodnocujeme (existují hodnotící zprávy) a aktualizujeme na úrovni vedení IT. Nové IT projekty jsou navrhovány v návaznosti na informační koncepci.</t>
  </si>
  <si>
    <t>Řídíme IT a změny podle aktuální Informační koncepce, plnění se pravidelně vyhodnocuje na úrovni porady vedení celého úřadu, existují pravidelné hodnotící zprávy i evidence úkolů související s plněním cílů koncepce. Digitální transformace úřadu je řízena pomocí informační koncepce.</t>
  </si>
  <si>
    <t>6.1</t>
  </si>
  <si>
    <t>Stávající úroveň "ON-LINE služeb pro občany a firmy"</t>
  </si>
  <si>
    <t>6.1.1</t>
  </si>
  <si>
    <t>Hodnocení služeb eGovernmentu celkově na škále 1 - 5 (známky jako ve škole)</t>
  </si>
  <si>
    <t>Služby, které stát nabízí v digitální podobě. Ke zvolené známce je možné připojit slovní odůvodnění.</t>
  </si>
  <si>
    <t>M1</t>
  </si>
  <si>
    <t>M2</t>
  </si>
  <si>
    <t>Stávající úroveň ON-LINE služeb pro občany a firmy - hodnocení služeb eGovernmentu celkově na škále 1 - 5 (známky jako ve škole) - celkový průměr</t>
  </si>
  <si>
    <t>M3</t>
  </si>
  <si>
    <t>6.1.2</t>
  </si>
  <si>
    <t>Stávající úroveň ON-LINE služeb pro občany a firmy - hodnocení vlastního úřadu na škále 1 - 5 (známky jako ve škole) - celkový průměr</t>
  </si>
  <si>
    <t>M4</t>
  </si>
  <si>
    <t>6.2.1</t>
  </si>
  <si>
    <t>Hodnocení stávající úrovně "DIGITÁLNĚ PŘÍVĚTIVÉ LEGISLATIVY"  
celkově v rámci eGovernmentu (známky jako ve škole) - celkový průměr</t>
  </si>
  <si>
    <t>M5</t>
  </si>
  <si>
    <t>6.2.2</t>
  </si>
  <si>
    <t>Hodnocení stávající úrovně "DIGITÁLNĚ PŘÍVĚTIVÉ LEGISLATIVY" 
v působnosti úřadu (známky jako ve škole) - celkový průměr</t>
  </si>
  <si>
    <t>M6</t>
  </si>
  <si>
    <t>6.3</t>
  </si>
  <si>
    <t>Stávající úroveň "Celkového prostředí podporujícího digitální technologie", jen celkově v ČR (známky jako ve škole) - celkový průměr</t>
  </si>
  <si>
    <t>M7</t>
  </si>
  <si>
    <t>6.4.1</t>
  </si>
  <si>
    <t>Stávající úroveň "Kompetencí zaměstnanců k digitallizaci ve VS" hodnocení eGovernmentu celkově (známky jako ve škole) - celkový průměr</t>
  </si>
  <si>
    <t>M8</t>
  </si>
  <si>
    <t>6.4.2</t>
  </si>
  <si>
    <t>Stávající úroveň "Kompetencí zaměstnanců k digitallizaci ve VS" hodnocení vlastního úřadu (známky jako ve škole) - celkový průměr</t>
  </si>
  <si>
    <t>M9</t>
  </si>
  <si>
    <t>6.5.1</t>
  </si>
  <si>
    <t>Stávající úroveň "Kapacit zaměstnanců k digitalizaci ve VS" 
hodnocení eGovernmentu celkově (známky jako ve škole) - celkový průměr</t>
  </si>
  <si>
    <t>M10</t>
  </si>
  <si>
    <t>6.5.2</t>
  </si>
  <si>
    <t>Stávající úroveň "Kapacit zaměstnanců k digitalizaci ve VS" 
hodnocení ve vlastním úřadu (známky jako ve škole) - celkový průměr</t>
  </si>
  <si>
    <t>M11</t>
  </si>
  <si>
    <t>6.6</t>
  </si>
  <si>
    <t>Stávající úroveň "Efektivity a centrální koordinace ICT ve VS", jen celkově v ČR (známky jako ve škole) - celkový průměr</t>
  </si>
  <si>
    <t>M12</t>
  </si>
  <si>
    <t>M13</t>
  </si>
  <si>
    <t>M14</t>
  </si>
  <si>
    <t>ÚSÚ 01</t>
  </si>
  <si>
    <t>ÚSÚ 02</t>
  </si>
  <si>
    <t>ÚSÚ 04</t>
  </si>
  <si>
    <t>ÚSÚ 09</t>
  </si>
  <si>
    <t>ÚSÚ 10</t>
  </si>
  <si>
    <t>ÚSÚ 11</t>
  </si>
  <si>
    <t>ÚSÚ 17</t>
  </si>
  <si>
    <t>ÚSÚ 18</t>
  </si>
  <si>
    <t>ÚSÚ 19</t>
  </si>
  <si>
    <t>ÚSÚ 21</t>
  </si>
  <si>
    <t>ÚSÚ 22</t>
  </si>
  <si>
    <t>ÚSÚ 23</t>
  </si>
  <si>
    <t>ÚSÚ 24</t>
  </si>
  <si>
    <t>ÚSÚ 25</t>
  </si>
  <si>
    <t>ÚSÚ 26</t>
  </si>
  <si>
    <t>ÚSÚ 27</t>
  </si>
  <si>
    <t>ÚSÚ 28</t>
  </si>
  <si>
    <t>ÚSÚ 29</t>
  </si>
  <si>
    <t>ÚSÚ 30</t>
  </si>
  <si>
    <t>ÚSÚ 31</t>
  </si>
  <si>
    <t>total avg</t>
  </si>
  <si>
    <t>celkový průměr</t>
  </si>
  <si>
    <t>min avg</t>
  </si>
  <si>
    <t>mininsterstva průměr</t>
  </si>
  <si>
    <t>úsú avg</t>
  </si>
  <si>
    <t>ÚSÚ průměr</t>
  </si>
  <si>
    <t>Hodnocení vlastního úřadu (známky jako ve škole)</t>
  </si>
  <si>
    <t>Služby, které nabízí můj úřad. Ke zvolené známce je možné připojit slovní odůvodnění.</t>
  </si>
  <si>
    <t>6.2</t>
  </si>
  <si>
    <t>Hodnocení stávající úrovně "Digitálně přívětivé legislativy"</t>
  </si>
  <si>
    <t>Hodnocení DPL celkově v rámci eGovernmentu (známky jako ve škole)</t>
  </si>
  <si>
    <t>Do jaké míry právní předpisy podporují nebo omezují kvalitní digitální služby. Ke zvolené známce je možné připojit slovní odůvodnění.</t>
  </si>
  <si>
    <t>Hodnocení DPL v působnosti úřadu (známky jako ve škole)</t>
  </si>
  <si>
    <t>Hodnocení předpisů, podle kterých vykonáváte svou agendu/agendy. Ke zvolené známce je možné připojit slovní odůvodnění.</t>
  </si>
  <si>
    <t>NEVYPLNĚNO</t>
  </si>
  <si>
    <t>Stávající úroveň "Celkového prostředí podporujícího digitální technologie", jen celkově v ČR</t>
  </si>
  <si>
    <t>6.3.1</t>
  </si>
  <si>
    <t>Hodnocení na škále (známky jako ve škole)</t>
  </si>
  <si>
    <t>Schopnost lidí (veřejnosti/společnosti) užívat digitální nástroje, kapacita a dostupnost sítí,…. Ke zvolené známce je možné připojit slovní odůvodnění.</t>
  </si>
  <si>
    <t>6.4</t>
  </si>
  <si>
    <t>Stávající úroveň "Kompetencí zaměstnanců k digitallizaci ve VS"</t>
  </si>
  <si>
    <t>Hodnocení eGovernmentu celkově (známky jako ve škole)</t>
  </si>
  <si>
    <t>Hodnocení ve vlastním úřadu (známky jako ve škole)</t>
  </si>
  <si>
    <t>6.5</t>
  </si>
  <si>
    <t>Stávající úroveň "Kapacit zaměstnanců k digitalizaci ve VS"</t>
  </si>
  <si>
    <t xml:space="preserve"> Stávající úroveň "Efektivity a centrální koordinace ICT ve VS", jen celkově v ČR</t>
  </si>
  <si>
    <t>6.6.1</t>
  </si>
  <si>
    <t>Hodnocení (známky jako ve škole)</t>
  </si>
  <si>
    <t>4.2</t>
  </si>
  <si>
    <t>Poměr celkového rozpočtu IT úřadu/resortu k celé rozpočtové kapitole úřadu/resortu</t>
  </si>
  <si>
    <t>ZA ÚŘAD/MINISTERSTVO</t>
  </si>
  <si>
    <t>ZA REZORT</t>
  </si>
  <si>
    <t>ROZPOČET IT</t>
  </si>
  <si>
    <t>CELKOVÝ ROZPOČET</t>
  </si>
  <si>
    <t>2018 (v tis. Kč)</t>
  </si>
  <si>
    <t>2019 (v tis. Kč)</t>
  </si>
  <si>
    <t>2020 (v tis. Kč)</t>
  </si>
  <si>
    <t>ROZPOČET PRO IT VĚTŠÍ NEŽ CELÁ ROZPOČTOVÁ KAPITOLA?</t>
  </si>
  <si>
    <t>ROZPOČET IT TVOŘÍ 100% ROZPOČTOVÉ KAPITOLY?</t>
  </si>
  <si>
    <t>NESROZUMITELNÉ</t>
  </si>
  <si>
    <t>4.3</t>
  </si>
  <si>
    <t>Poměr investiční (CAPEX) a provozní (OPEX) části IT rozpočtu úřadu</t>
  </si>
  <si>
    <t>4.4</t>
  </si>
  <si>
    <t>Souhrnné platby (výdaje) na 3 největší IT dodavatele úřadu (všechny VZ)</t>
  </si>
  <si>
    <t>4.5, 4.6, 4.7</t>
  </si>
  <si>
    <t>Čerpání z ESIF do oblasti IT za úřad/resort + korekce + plán čerpání</t>
  </si>
  <si>
    <t>rok 2018 - 2020</t>
  </si>
  <si>
    <t>rok 2021 - 2023</t>
  </si>
  <si>
    <t>KOREKCE</t>
  </si>
  <si>
    <t>CELKEM</t>
  </si>
  <si>
    <t>2021 (v tis. Kč)</t>
  </si>
  <si>
    <t>2022 (v tis. Kč)</t>
  </si>
  <si>
    <t>2023 (v tis. Kč)</t>
  </si>
  <si>
    <t>Velikost dotace vs. rozpočet IT/daný rok</t>
  </si>
  <si>
    <t>Velikost dotace vs. celkový rozpočet/daný rok</t>
  </si>
  <si>
    <t>4.8.1</t>
  </si>
  <si>
    <t>Data pro tvorbu poměrových ukazatelů (počet uživatelů, kteří provedli min. 1 el. transakci)</t>
  </si>
  <si>
    <t>4.8.2</t>
  </si>
  <si>
    <t>Poměr celkových výdajů (CAPEX+OPEX) pro podpůrné a provozní IS včetně licencí „balíkových“ SW  vs. výdaje (CAPEX+OPEX) na rozvoj a provoz agendových IS (ISVS)</t>
  </si>
  <si>
    <t>4.8.3</t>
  </si>
  <si>
    <t>Poměr zaměstnanců ve služebním i zam. poměru úřadu/rezortu org. jednotek určených k výkonu podpůrného a provozního charakteru vs. k výkonu primárních agend dle komp. Zákona</t>
  </si>
  <si>
    <t>5.1</t>
  </si>
  <si>
    <t>Celkový počet zaměstnanců</t>
  </si>
  <si>
    <t>CELKOVÝ POČET</t>
  </si>
  <si>
    <t>SLUŽEBNÍ POMĚR</t>
  </si>
  <si>
    <t>ZAMĚSTNANECKÝ POMĚR</t>
  </si>
  <si>
    <t>ZAMĚSTNANECKÝ POMĚR V %</t>
  </si>
  <si>
    <t>5.2</t>
  </si>
  <si>
    <t>Celkový počet tabulkových míst v IT - ZA ÚŘAD/MINISTERSTVO</t>
  </si>
  <si>
    <t>CELKOVÝ POČET TABULKOVÝCH MÍST</t>
  </si>
  <si>
    <t>Z TOHO SLUŽEBNÍ POMĚR</t>
  </si>
  <si>
    <t>Z TOHO ZAMĚSTNANECKÝ POMĚR</t>
  </si>
  <si>
    <t>POMĚR IT MÍST VS. CELÝ ÚŘAD V %</t>
  </si>
  <si>
    <t>Celkový počet tabulkových míst v IT - ZA RESORT</t>
  </si>
  <si>
    <t>POMĚR IT MÍST VS. CELÝ RESORT V %</t>
  </si>
  <si>
    <t>5.3</t>
  </si>
  <si>
    <t>Obsazenost tabulkových míst v IT - ZA ÚŘAD/MINISTERSTVO</t>
  </si>
  <si>
    <t>Obsazenost tabulkových míst v IT - ZA RESORT</t>
  </si>
  <si>
    <t>OBSAZENOST - SLUŽEBNÍ POMĚR</t>
  </si>
  <si>
    <t>OBSAZENOST - ZAMĚSTNANECKÝ POMĚR</t>
  </si>
  <si>
    <t>5.4</t>
  </si>
  <si>
    <t>Odhad využití externistů (počet úvazků)</t>
  </si>
  <si>
    <t>5.5</t>
  </si>
  <si>
    <t>Roční platový průměr interního úvazku v IT včetně odměn (pro úvazky dle 5.1) - ÚŘAD/MINISTERSTVO</t>
  </si>
  <si>
    <t>Roční platový průměr interního úvazku v IT včetně odměn (pro úvazky dle 5.1) - RESORT</t>
  </si>
  <si>
    <t>ZAMĚSTN. POMĚR</t>
  </si>
  <si>
    <t>min. hodnota</t>
  </si>
  <si>
    <t>1. kvartil</t>
  </si>
  <si>
    <t>přepočteno na měs. v tis. Kč</t>
  </si>
  <si>
    <t>Median (50. percentil)</t>
  </si>
  <si>
    <t>roční plat v tis. Kč</t>
  </si>
  <si>
    <t>3. kvartil</t>
  </si>
  <si>
    <t>max. hodnota</t>
  </si>
  <si>
    <t>SLUŽEBNÍ POMĚR - ROČNÍ PRŮM. MZDA</t>
  </si>
  <si>
    <t>ZAM. POMĚR - ROČNÍ PRŮM. MZDA</t>
  </si>
  <si>
    <t>SROVNÁNÍ MEZD - ZAM. vs SLUŽ. POMĚR</t>
  </si>
  <si>
    <t>Průměr MINIST.</t>
  </si>
  <si>
    <t>Průměr ÚSÚ</t>
  </si>
  <si>
    <t>5.6</t>
  </si>
  <si>
    <t>Průměrná denní sazba (8h) kontrahovaných externistů</t>
  </si>
  <si>
    <t>Průměr/min</t>
  </si>
  <si>
    <t>Průměr/ÚSÚ</t>
  </si>
  <si>
    <t>5.7</t>
  </si>
  <si>
    <t>Celkové náklady na vzdělávání zaměstnanců (vztaženo k celé rozpočtové kapitole)</t>
  </si>
  <si>
    <t>POUZE IT ZAM. ZA ÚŘAD/MIN.</t>
  </si>
  <si>
    <t>ÚROVEŇ VYPLNĚNOSTI DOTAZNÍKU V SEKCI 4,5</t>
  </si>
  <si>
    <t>POČET</t>
  </si>
  <si>
    <t>NEÚPLNÉ</t>
  </si>
  <si>
    <t>OK</t>
  </si>
  <si>
    <t>MINISTERSTVA</t>
  </si>
  <si>
    <t>ÚSÚ</t>
  </si>
  <si>
    <t>4.8.2 Poměr celkových výdajů (CAPEX+OPEX) pro podpůrné a provozní IS včetně licencí „balíkových“ SW  vs. výdaje (CAPEX+OPEX) na rozvoj a provoz agendových IS (ISVS) - KVALITA VYPLNĚNÝCH DOTAZNÍKŮ</t>
  </si>
  <si>
    <t>BENCHMARK 2021 - VÝSTUPY</t>
  </si>
  <si>
    <t>Úroveň systému řízení úřadu celkově</t>
  </si>
  <si>
    <t>ŘÍZENÍ SLUŽEB</t>
  </si>
  <si>
    <t>Aktuálnost a kvalita strategie rozvoje úřadu (existence a užití strategických dokumentů předcházející Informační koncepci)</t>
  </si>
  <si>
    <t>MATURITA</t>
  </si>
  <si>
    <t>ROZLOŽENÍ</t>
  </si>
  <si>
    <t>Není jasná platná verze, ani kolik dokumentů toto pokrývá.</t>
  </si>
  <si>
    <t>Skupina zveřejněných, na sobě nezávislých dokumentů. Nejsou jasně definované cíle k naplnění strategie.</t>
  </si>
  <si>
    <t>Strategické dokumenty jsou volně přístupné na jednom místě pro všechny. Je jasná aktuální verze. Jsou nadefinované cíle k naplnění strategie. Neprobíhá však sběr relevantních dat nebo nedochází k pravidelnému vyhodnocování cílů.</t>
  </si>
  <si>
    <t>Jsou nastaveny všechny klíčové cíle a probíhá monitorování jejich naplňování. Reporting a vyhodnocování je připravováno manuálně a na vyžádání.</t>
  </si>
  <si>
    <t>Existuje strategie úřadu, která je interně komunikována a veřejně přístupná. Je rozpracovaná na konkrétní (SMART) cíle. Každý z úřadu ví, jak konkrétně příspívá svou činností k naplňování těchto cílů (dekompozice cílů napříč úrovněmi řízení). Naplňování cílů je pravidelně vyhodnocováno (reportováno) a je přístupné všem zainteresovaným.</t>
  </si>
  <si>
    <t>Úroveň řízení externích služeb</t>
  </si>
  <si>
    <t>1.2.1</t>
  </si>
  <si>
    <t>Aktuální katalog služeb a úkonů pro občany a firmy (dle zákona 12/2020 Sb)</t>
  </si>
  <si>
    <t>Nemáme katalog služeb a úkonů, máme jenom agendy a povinnosti v nich.</t>
  </si>
  <si>
    <t>Splnili jsme zákonnou povinnost a máme zaevidovány služby a úkony k agendám v katalogu služeb.</t>
  </si>
  <si>
    <t>Máme ke službám a  úkonům vypracovány detailní popisy dle Vyhlášky 515/2020 Sb.</t>
  </si>
  <si>
    <t>Publikujeme a aktivně uplatňujeme katalog a popisy svých služeb ve svých obslužných kanálech.</t>
  </si>
  <si>
    <t>Průběžně zlepšujeme a aktualizujeme katalog a popis služeb a úkonů podle zpětné vazby od klientů.</t>
  </si>
  <si>
    <t>Existence manažera (představeného) pro správu služeb klientů a obslužných kanálů úřadu (přepážky, el.podatena, datové schránky, portál úřadu atd.), napříč agendami?</t>
  </si>
  <si>
    <t>Pozn.: Je pověřený vlastník (manažer) pro správu obslužných kanálů. Má potřebné kompetence a pravomoci a je odpovědný za provoz (kvalita, výkon) a rozvoj obslužných kanálů napříč agendami.</t>
  </si>
  <si>
    <t>Nemáme/nevíme, co by to mělo znamenat.</t>
  </si>
  <si>
    <t>Máme správce osblužných kanálů v rámci IT, služby jsou spravovány pouze věcnými útvary odděleně.</t>
  </si>
  <si>
    <t>Správa některých služeb klientů a obslužných kanálů je spravována koordinovaně.</t>
  </si>
  <si>
    <t>Správa některých služeb klientů a obslužných kanálů je spravována koordinovaně. Existuje formální společný manažer obsluhy klientů, tj. bez dostatečných pravomocí.</t>
  </si>
  <si>
    <t xml:space="preserve">Existuje společný manažer pro služby klientům a obslužné kanály s plnou pravomocí řídit jednotně zlepšování služeb agend, společně napříč kanály. </t>
  </si>
  <si>
    <t>CELKOVÝ PRŮMĚR ZA VŠECHNY SUBJEKTY</t>
  </si>
  <si>
    <t>Systém řízení Vašeho úřadu, hierarchické vs. procesní řízení</t>
  </si>
  <si>
    <t>VNITŘNÍ ŘÍZENÍ</t>
  </si>
  <si>
    <t>Úřad je řízen hierarchicky (liniově), působnost útvarů je definována řídícím aktem bez návaznosti na strukturu procesů (procesy nejsou identifikovány).</t>
  </si>
  <si>
    <t>Vybrané procesy jsou identifikovány a popsány. Úřad je nadále řízen převážně hierarchicky (liniově), působnost útvarů je definována řídícím aktem obsahující přiřazení procesů k organizačním jednotkám.</t>
  </si>
  <si>
    <t>Všechny procesy jsou identifikovány, popsány, jsou jim přiděleni formální vlastníci, jsou zachyceny v procesním modelu apod. Úřad je nadále řízen hierarchicky s prvky procesního řízení, existuje organizační řád obsahující výčet a obsah hlavních agend a vnitřních/podpůrných procesů s jasným přiřazením k organizačním jednotkám. K některým agendám/procesům existují procesně orientované řídící akty/směrnice.</t>
  </si>
  <si>
    <t>Některé klíčové procesy řídíme (procesně) se zajištěním zodpovědnosti za vykonávání celého procesu.</t>
  </si>
  <si>
    <t>U procesů jsou popsána, nastavena a uplatňována klíčová měření kvality a výkonnosti. Procesy jsou podle monitorovaných výsledků průběžně zlepšovány. Procesní zlepšování je předmětem zájmu vedení úřadu.</t>
  </si>
  <si>
    <t>Úroveň elektronizace a automatizace agend a procesů</t>
  </si>
  <si>
    <t>1.4.1</t>
  </si>
  <si>
    <t>Míra a způsob digitalizace agend</t>
  </si>
  <si>
    <t>Automatizace agend je na nízké úrovni a omezuje se na spisovou službu a datové schránky, převažují nástroje jako email a MS Office.</t>
  </si>
  <si>
    <t>Některé agendy mají své specializované agendové systémy (ISVS), občas zastaralé. Další se omezují na spisovou službu a datové schránky, email a MS Office. Agendové systémy nejsou integrovány, integrace na základní registry je částečná.</t>
  </si>
  <si>
    <t>Všechny klíčové agendy mají své systémy vyhovující požadavkům uživatelů. Existuje částečná integrace systémů navzájem i integrace se systémem základních registrů. Požadavky na úplné elektronické podání jsou plněny částečně.</t>
  </si>
  <si>
    <t>Všechny klíčové agendy mají své systémy vyhovující požadavkům uživatelů i moderním standardům. Existuje podpora úplného elektronického podání. Existuje efektivní integrace systémů navzájem i integrace se systémem základních registrů. Systémy využívají sdílených služeb, např. NIA nebo JIPKAAS, existuje příprava na eIDAS (eIDAS je zkratka pro nařízení Evropské unie č. 910/2014 o elektronické identifikaci a důvěryhodných službách pro elektronické transakce na vnitřním evropském trhu) apod.</t>
  </si>
  <si>
    <t xml:space="preserve">Všechny klíčové agendy (procesy sloužící k obsluze klienta nebo s obsluhou klienta související) mají své systémy vyhovující požadavkům uživatelů i moderním standardům. Standardizované komponenty systému jsou sdílené více systémy. Existuje podpora úplného elektronického podání. Využití sdílených služeb je na optimální úrovni, systémy poskytují svoje služby externím subjektům a systémům, realizovány jsou některé kompozitní služby.
</t>
  </si>
  <si>
    <t>1.4.2</t>
  </si>
  <si>
    <t>Míra a způsob digitalizace podpůrných/provozních procesů (řízení rozpočtu, lidské zdroje, IT, majetek..)</t>
  </si>
  <si>
    <t>S výjimkou ekonomického, personálního systému a provozních aplikací pro IT (obvykle jsou zavedeny) nemá úřad automatizovány tyto procesy. Ani není jasné, jaké vlastně jsou.</t>
  </si>
  <si>
    <t>Základem digitalizace podpůrných procesů je sdílení dokumentů (MS Office) v souborovém systému  nebo zasílání mailem. Ekonomický systém, správa majetku a personalistika, IT, fungují samostatně.</t>
  </si>
  <si>
    <t>Podpůrné a provozní procesy jsou identifikovány a některé automatizovány (ekonomika, personalistika, majetek, IT provozní aplikace). Existuje několik samostatných systémů pro sdílení elektronických dokumentů. Nákup není centralizován a automatizován např. pomocí schvalování v rámci el. workflow.</t>
  </si>
  <si>
    <t>Podpůrné a provozní procesy jsou identifikovány a většina je efektivně automatizována (ekonomika, personalistika, majetek, IT provozní aplikace). Existuje integrace mezi systémy. Proces nákupu je centralizován a částečně automatizován.</t>
  </si>
  <si>
    <t>Všechny provozní/podpůrné procesy jsou identifikovány a efektivně automatizovány. Existuje efektivní integrace na sdílené služby a na agendové systémy. Automatizace nákupu je připravena na příjem elektronických faktur. Využívá se podpora workflow. Bezpapírová kancelář - plně bezpapírové podpůrné procesy.</t>
  </si>
  <si>
    <t>1.4.3</t>
  </si>
  <si>
    <t>Míra a způsob digitalizace řídících procesů (plánování, řízení koncepce, kvalita, řízení projektů apod.)</t>
  </si>
  <si>
    <t>Řídící procesy nejsou automatizovány, s výjimkou MS Office a emailu.</t>
  </si>
  <si>
    <t>Řídící procesy jsou částečně automatizovány systémem sdílení důležité dokumentace – intranet. Další automatizace je podporována na úrovni MS Office a email. Neexistuje automatizovaná podpora projektového řízení.</t>
  </si>
  <si>
    <t>Řídící i projektové procesy jsou částečně automatizovány systémem sdílení důležité dokumentace – intranet. Zápisy z porad/projektů jsou pravidelně dokumentovány publikovány a sdíleny uživateli v intranetu. V některých částech úřadu a pro některé projekty existuje systém evidence úkolů/termínů s prvky workflow.</t>
  </si>
  <si>
    <t>Existuje automatizovaná podpora na úrovni sdílení elektronických dokumentů a důležitých pracovních toků (workflow) pro úřad jako celek, jeho dílčí části i důležité projekty. Vedení úřadu pracuje s informacemi v elektronické i papírové formě.</t>
  </si>
  <si>
    <t>Existuje automatizovaná podpora řízení realizace cílů koncepce/strategie, úkolů vedení a hodnocené procesních indikátorů (dashboardy, BSC). Ekonomické řízení je podporováno systémem MIS/EIS. Řídící procesy jsou dále podporovány na úrovni automatizace klíčových workflow a pomocí znalostního systému – např. sdílením obsahu Enterprise Architektury úřadu mezi členy vedení, datawarehouse s agendovými statistikami apod. Projektové řízení má plnou podporu systémem řízení harmonogramu i sdílením elektronické dokumentace. Vedení úřadu pracuje převážně s informacemi v elektronické formě.</t>
  </si>
  <si>
    <t>Úroveň řízení kvality/excelence, zpětné vazby a řízení rizik</t>
  </si>
  <si>
    <t>1.5.1</t>
  </si>
  <si>
    <t>Úroveň řízení kvality/excelence a zpětné vazby</t>
  </si>
  <si>
    <t>Úřad nemá zavedený systém řízení kvality a zpětné vazby. Vnitřní audit se zaměřuje na kontrolu čerpání rozpočtu.</t>
  </si>
  <si>
    <t>Úřad nemá zavedený celkový systém řízení kvality a zpětné vazby, nicméně soustředí tyto kompetence do útvaru vnitřního auditu. Pro projektové řízení existuje metodický standard zahrnující řízení kvality.</t>
  </si>
  <si>
    <t>Úřad má zavedený systém řízení kvality příslušným řídícím aktem. Existuje plán vnitřních kontrol zaměřených na neshody a realizaci opatření, který je vykonáván a dokumentován. Zpětná vazba není systematicky vyhodnocována.</t>
  </si>
  <si>
    <t xml:space="preserve">Úřad má zavedený systém řízení kvality a zpětné vazby, do kterého jsou zapojeni všichni členové vedení úřadu. Využívána je některá z metodik/nástrojů zlepšování/excelence (např. CAF, EFQM, ISO,...). </t>
  </si>
  <si>
    <t>Systém řízení kvality a zpětné vazby je integrální součástí řízení úřadu.  Výkonnost a efektivita úřadu (plnění cílů koncepce úřadu, agendy, procesy, činnosti) jsou měsíčně monitorovány na úrovni klíčových indikátorů (KPI, KGI.). Opatření ke zlepšení jsou přijímána na pravidelných poradách vedení úřadu. Řízení kvality je každodenní náplní každého zaměstnance.</t>
  </si>
  <si>
    <t>1.5.2</t>
  </si>
  <si>
    <t>Úroveň řízení rizik</t>
  </si>
  <si>
    <t>Rizika se vyhodnocují namátkově, u některých projektů.</t>
  </si>
  <si>
    <t>Pro projektové řízení existuje metodický standard zahrnující řízení rizik.</t>
  </si>
  <si>
    <t>Rizika jsou řízena u vybraných projektů v souladu s platnou metodikou.</t>
  </si>
  <si>
    <t>Rizika, nálezy neshod, realizace nápravných opatření  jsou dokumentovány a pravidelně vyhodnocovány na poradě vedení úřadu.</t>
  </si>
  <si>
    <t>Systém řízení rizik je integrální součástí řízení úřadu. Probíhá pravidelný monitoring a řízení rizik je proaktivní, zaměřené na prevenci. Potenciální rizika včetně nápravných opatření jsou zdokumentována (např. pomocí nástroje FMEA) a je pověřený vlastník (manažer) pro řízení rizik, který má potřebné kompetence a pravomoci a je odpovědný za řízení rizik úřadu.</t>
  </si>
  <si>
    <t>Úroveň systému řízení úřadu celkově - výsledek</t>
  </si>
  <si>
    <t>1 Úroveň systému řízení úřadu celkově - průměrná hodnota maturity jednotlivých subjektů</t>
  </si>
  <si>
    <t>Úroveň připravenosti úřadu na realizaci změn</t>
  </si>
  <si>
    <t>LIDÉ PRO ZMĚNU</t>
  </si>
  <si>
    <t>2.1</t>
  </si>
  <si>
    <t>Úroveň řízení změn v úřadu</t>
  </si>
  <si>
    <t>Máte svého „Digitálního šampiona OVS“? (nejedná se o Digitálního zmocněnce)</t>
  </si>
  <si>
    <t>Pozn.: Má znalost/vizi digitalizaci úřadu + je členem úzkého vedení úřadu. Šampion ví, co je digitalizace.</t>
  </si>
  <si>
    <t>Nevíme, co se pojmem digitálního šampiona myslí a jakou roli by měl v našem úřadu sehrát.</t>
  </si>
  <si>
    <t>Víme, co se pojmem digitálního šampiona myslí a jakou roli by měl v našem úřadu sehrát, ale nemáme ho.</t>
  </si>
  <si>
    <t>Máme specialistu v ICT, kterého považujeme za našeho digitálního šampiona.</t>
  </si>
  <si>
    <t>Máme referenta/představeného (zaměstnance) mimo ICT, který je nositelem vize digitalizace úřadu a který ale není členem vedení úřadu ani jeho poradního orgánu a nemá potřebné pravomoce.</t>
  </si>
  <si>
    <t>Máme manažera/představeného (zaměstnance) mimo ICT, který je nositelem vize digitalizace úřadu a který je členem vedení úřadu nebo jeho poradního orgánu a má nastaveny potřebné pravomoce.</t>
  </si>
  <si>
    <t>Pozice a mandát IT v systému řízení úřadu</t>
  </si>
  <si>
    <t>IT (útvar) nemá přímé zastoupení ve vedení úřadu. Vykonává přímé požadavky stanované legislativou a realizuje některé požadavky vedení úřadu. Některé systémy nejsou z hlediska rozvoje nebo i provozu v gesci IT útvaru. Úvar nemá mandát ani zdroje pro iniciaci změn, zlepšování úřadu, nebo inovace.</t>
  </si>
  <si>
    <t>IT (útvar) nemá přímé zastoupení ve vedení úřadu. Vykonává přímé požadavky stanované legislativou. Útvar realizuje všechny požadavky vedení úřadu týkající se IT rozvoje a provozu. Úvar má velmi omezený mandát pro iniciaci změn, zlepšování úřadu, nebo inovace, důležité změny občas navrhuje a po schválení realizuje.</t>
  </si>
  <si>
    <t>IT (útvar) se občasně -„ad hoc“ účastní rozhodování vrcholového vedení úřadu. Útvar realizuje všechny požadavky legislativy a vedení úřadu týkající se IT rozvoje a provozu. Role IT útvaru v návrhu změn a zlepšování je významná, ale omezená.</t>
  </si>
  <si>
    <t>Vedení IT útvaru má pravidelný a přímý přístup k vrcholovému vedení úřadu. Strategie i připravované legislativní změny jsou pravidelně konzultovány s vedením IT útvaru. IT se účastní všech návrhů změny/zlepšování výkonnosti/efektivity úřadu. Role IT útvaru v návrhu změn a zlepšování je nezastupitelná.</t>
  </si>
  <si>
    <t>Vedení IT je přímo zastoupeno ve vrcholovém vedení úřadu. Strategie/koncepce úřadu a IT strategie/informační koncepce úřadu jsou vzájemně provázány na úrovni obsahu (cílů, principů), realizace, hodnocení i aktualizace. Spolupráce vlastníků/gestorů agend a IT probíhá pod kontrolou vrcholového vedení. Průběžně se vyhodnocuje a realizuje potenciál zlepšování.</t>
  </si>
  <si>
    <t>2.3</t>
  </si>
  <si>
    <t>Úroveň zavedení a řízení Enterprise architektury</t>
  </si>
  <si>
    <t>Jak je Enterprise architektura (EA) v úřadu udržována a využívána jako manažerská metoda na podporu strategického plánování a řízení změn?</t>
  </si>
  <si>
    <t>Metody EA nepoužíváme.</t>
  </si>
  <si>
    <t>Metody EA používáme pouze v rozsahu pro žádosti o Stanovisko OHA.</t>
  </si>
  <si>
    <t>Metody EA používáme pro žádosti o Stanovisko OHA a pro zadávání nebo dokumentaci jednotlivých ICT řešení.</t>
  </si>
  <si>
    <t xml:space="preserve">Metody EA používáme kromě žádostí na OHA a dokumentace řešení také pro celkovou koordinaci a řízení architektury na všech jejich vrstvách (business, aplikace, data, infrastruktura a komunikace). </t>
  </si>
  <si>
    <t>EA používáme jako prostředek udržování znalostí o úřadu jako celku a rozpracování strategických směrů rozvoje úřadu do proveditelných zadání jednotlivých projektů změn výkonu VS a její ICT podpory.</t>
  </si>
  <si>
    <t>Má úřad vlastního interního Enterprise architekta?</t>
  </si>
  <si>
    <t>Má úřad vlastního interního Enterprise architekta, který je zodpovědný za udržování znalosti o úřadu a za strategický rozvoj úřadu ve všech vrstvách architektury?</t>
  </si>
  <si>
    <t>ODPOVĚĎ</t>
  </si>
  <si>
    <t>ANO</t>
  </si>
  <si>
    <t>NE</t>
  </si>
  <si>
    <t>2.3.3</t>
  </si>
  <si>
    <t>Jsou nové systémy, nebo jejich změny, vždy schvalovány útvarem Enterprise Architektury?</t>
  </si>
  <si>
    <t>Ne</t>
  </si>
  <si>
    <t>Výjimečně</t>
  </si>
  <si>
    <t xml:space="preserve">Dle povahy </t>
  </si>
  <si>
    <t>Ano, není formalizováno</t>
  </si>
  <si>
    <t>Ano (řídícím aktem)</t>
  </si>
  <si>
    <t>2.4</t>
  </si>
  <si>
    <t>Úroveň řízení projektů a programů (skupin souvisejících projektů)</t>
  </si>
  <si>
    <t>PROJEKTY</t>
  </si>
  <si>
    <t>2.4.1</t>
  </si>
  <si>
    <t>Jak slouží řízení projektů a programů pro realizaci úspěšných změn v úřadu?</t>
  </si>
  <si>
    <t>Nevyužíváme programové a projektové řízení.</t>
  </si>
  <si>
    <t>Programy využíváme pouze pro alokaci financování a projektové řízení užíváme pouze formálně, pro evidenci spuštěných projektů.</t>
  </si>
  <si>
    <t>Projektové řízení užíváme vedle toho také pro řízení zdrojů a prací na straně externího dodavatelského týmu.</t>
  </si>
  <si>
    <t>Projektové řízení užíváme vedle výše uvedeného také vlastními specialisty PM pro řízení našich interních zdrojů a kontrolu práce dodavatele. Program slouží pouze pro koordinaci více souvisejících projektů.</t>
  </si>
  <si>
    <t>K profesionálnímu řízení portfolia projektů užíváme vedle výše uvedeného navíc programové řízení na plánování a řízení dodávky přínosů spojených s realizovanými změnami.</t>
  </si>
  <si>
    <t>2.4.2</t>
  </si>
  <si>
    <t>Má úřad vlastní projektové manažery?</t>
  </si>
  <si>
    <t>2.4.3</t>
  </si>
  <si>
    <t>Je definován a využíván proces evidence a prioritizace projektů napříč celým úřadem?</t>
  </si>
  <si>
    <t>2.4.4</t>
  </si>
  <si>
    <t>Existují v úřadu vyčleněné (plánované) kapacity systemizovaných míst (v části úvazků) pro realizaci změn (pro zařazování do projektů)?</t>
  </si>
  <si>
    <t>2.4.5</t>
  </si>
  <si>
    <t>Existuje a je běžně užíván proces uvolňování interních expertů do projektů a nahrazování jejich chybějících kapacit v liniovém řízení výkonu veřejné správy úřadu?</t>
  </si>
  <si>
    <t>Úroveň připravenosti úřadu na realizaci změn - výsledek</t>
  </si>
  <si>
    <t>2 Úroveň připravenosti úřadu na realizaci změn - průměrná hodnota maturity jednotlivých subjektů</t>
  </si>
  <si>
    <t>Úroveň systému řízení a připravenosti úřadu na realizaci změn (celkový průměr hodnot sekce 1 a 2)</t>
  </si>
  <si>
    <t>Úroveň řízení IT celkově (koncepce, procesy, postupy)</t>
  </si>
  <si>
    <t>ŘÍZENÍ ICT</t>
  </si>
  <si>
    <t>3.1</t>
  </si>
  <si>
    <t>Úroveň řízení informační koncepce</t>
  </si>
  <si>
    <t>3.2</t>
  </si>
  <si>
    <t>Úroveň zavedení řízení požadavků a jejich přenosu z věcných odborů do odboru IT</t>
  </si>
  <si>
    <t>V plánu</t>
  </si>
  <si>
    <t>Rozpracováno</t>
  </si>
  <si>
    <t>Ano</t>
  </si>
  <si>
    <t>Ano, už dlouho a je průběžně rozvíjeno.</t>
  </si>
  <si>
    <t>3.3</t>
  </si>
  <si>
    <t>Aktuální katalog interních IT služeb</t>
  </si>
  <si>
    <t>3.4</t>
  </si>
  <si>
    <t>Zavedené řízení služeb (SLA na všechny klíčové systémy, a to vůči interním zákazníkům a externím dodavatelům)</t>
  </si>
  <si>
    <t>Některé</t>
  </si>
  <si>
    <t>Většinové</t>
  </si>
  <si>
    <t>Všechny</t>
  </si>
  <si>
    <t>3.5</t>
  </si>
  <si>
    <t>Řízení kybernetické bezpečnosti (KB)</t>
  </si>
  <si>
    <t>3.5.1</t>
  </si>
  <si>
    <t>Jak jste vyřešili zohledňování bezpečnostních politik do IT procesů a postupů návrhů, implementace, provozu a užívání IT řešení</t>
  </si>
  <si>
    <t>Proč?</t>
  </si>
  <si>
    <t>Vedeme odděleně</t>
  </si>
  <si>
    <t>Je to problém</t>
  </si>
  <si>
    <t>Společné směrnice</t>
  </si>
  <si>
    <t>Jednotný model - společné řízení a fungování</t>
  </si>
  <si>
    <t>3.5.2</t>
  </si>
  <si>
    <t>Máte implementován a využíváte aktivně SIEM (Security Information and Event Management)?</t>
  </si>
  <si>
    <t>Ano, provozujeme a vyhodnocujeme interně</t>
  </si>
  <si>
    <t>Ano,provozujeme externě a vyhodnocujeme interně</t>
  </si>
  <si>
    <t>Ano, provozujeme interně a vyhodnocujeme externě</t>
  </si>
  <si>
    <t>Ano, provozujeme a vyhodnocujeme externě</t>
  </si>
  <si>
    <t>3.6</t>
  </si>
  <si>
    <t>Úroveň řízení kvality v IT</t>
  </si>
  <si>
    <t>3.6.1</t>
  </si>
  <si>
    <t>Systém kvality v IT obecně</t>
  </si>
  <si>
    <t>Pracujeme kvalitně, splňujeme minimální zákonné povinnosti.</t>
  </si>
  <si>
    <t>Kontrolu kvality provádíme v rámci IT projektů definicí akceptačních kritérií a jejich kontrolou. V provozu a řízení řídíme kvalitu operativně pomocí úkolů. Systém není formalizován ani prověřen certifikací (s výjimkou povinné certifikace systémů ISVS).</t>
  </si>
  <si>
    <t>Systém kvality počítá s plánem řízení kvality pomocí plánovaných kontrol (provoz) a v rámci projektové metodiky (projekty/zakázky). Zprávy z prověrek se dokumentují a vyhodnocují, pokud je třeba řešit vážnější problémy. Certifikace na normy, pokud existuje, je spíše formální. Uvažujeme o zavedení ITIL, nebo COBIT.</t>
  </si>
  <si>
    <t>Existuje dokumentovaný systém řízení kvality v rámci postupů vycházejících ze standardů (ITIL, COBIT). Činnosti jsou sdíleny více pracovníky a doplňovány o externí služby (občasný externí audit). Zprávy z prověrek se pravidelně dokumentují a vyhodnocují, realizace nápravných opatření se sleduje formou úkolů. V plánu/implementaci je zavedení systém metrik/indikátorů kvality. Existuje funkční certifikace dle norem ISO, včetně vedení příslušné dokumentace.</t>
  </si>
  <si>
    <t>Existuje komplexní systém řízení kvality IT služeb v souladu s doporučením dle standardů (ITIL, COBIT). Máme specialistu na IT kvalitu (externího/interního). Existuje ucelený systém indikátorů/metrik kvality v souladu s uznávanými standardy, které jsou průběžně vyhodnocovány. Máme formalizovaný proces řízení kvality včetně plánu kontrol a podpořený systémem evidence neshod a realizace nápravných opatření.</t>
  </si>
  <si>
    <t>3.7</t>
  </si>
  <si>
    <t xml:space="preserve">Měření výsledku a výkonu, klíčové indikátory (KPI) </t>
  </si>
  <si>
    <t>MĚŘENÍ</t>
  </si>
  <si>
    <t>3.7.1</t>
  </si>
  <si>
    <t>Měříte náklady na jednu uskutečněnou transakci koncového uživatele?</t>
  </si>
  <si>
    <t>Občas</t>
  </si>
  <si>
    <t>Ano, pravidelně</t>
  </si>
  <si>
    <t>3.7.2</t>
  </si>
  <si>
    <t>Měříte úspěšné a neúspěšné ukončení transakcí?</t>
  </si>
  <si>
    <t>3.7.3</t>
  </si>
  <si>
    <t>Měříte spokojenost uživatelů s aplikací/systémem?</t>
  </si>
  <si>
    <t>3.7.4</t>
  </si>
  <si>
    <t>Měříte míru použití digitálního kanálu oproti nedigitálnímu? (kde to má smysl)</t>
  </si>
  <si>
    <t>3.8</t>
  </si>
  <si>
    <t>Schopnost úřadu / IT odboru navrhnout systém, vysoutěžit a dodat v termínu/kvalitě a co tomu brání</t>
  </si>
  <si>
    <t>ZAKÁZKY A DODAVATELÉ</t>
  </si>
  <si>
    <t>S velkými problémy</t>
  </si>
  <si>
    <t>S problémy</t>
  </si>
  <si>
    <t>Ano i Ne</t>
  </si>
  <si>
    <t>Většinou ano</t>
  </si>
  <si>
    <t>Bez problému</t>
  </si>
  <si>
    <t>3.9</t>
  </si>
  <si>
    <t>Schopnost úřadu / IT odboru provozovat systémy a měřit kvalitu provozu</t>
  </si>
  <si>
    <t>3.11</t>
  </si>
  <si>
    <t>Nástroje vyváženého dlouhodobého partnerství</t>
  </si>
  <si>
    <t>3.11.1</t>
  </si>
  <si>
    <t>Máte k dispozici zdrojové kódy zakázkových řešení a zákaznických úprav standardních SW u všech klíčových IT řešení (zejména ISVS)?</t>
  </si>
  <si>
    <t>Částečně</t>
  </si>
  <si>
    <t>3.11.2</t>
  </si>
  <si>
    <t>Máte k dispozici vývojovou dokumentaci (např. podrobný funkční a datový model, design formulářů atd.) všech klíčových IT řešení?</t>
  </si>
  <si>
    <t>3.11.3</t>
  </si>
  <si>
    <t>Máte smluvně zajištěna licenční práva k údržbě a rozvoji řešení úřadu i třetími subjekty?</t>
  </si>
  <si>
    <t>3.11.4</t>
  </si>
  <si>
    <t>Máte zajištěnu interní kompetenci (kapacity a znalosti) pro údržbu a rozvoj klíčových platforem a řešení úřadu (pro každé řešení tvořící alespoň 10% IT výdajů úřadu)?</t>
  </si>
  <si>
    <t>3.10</t>
  </si>
  <si>
    <t>Využití SAAS a cloudových řešení</t>
  </si>
  <si>
    <t>CLOUD</t>
  </si>
  <si>
    <t>3.10.1</t>
  </si>
  <si>
    <t>Využíváte software poskytovaný formou externí služby (SAAS)?</t>
  </si>
  <si>
    <t>VARIANTA</t>
  </si>
  <si>
    <t>Ano, jen od jiných úřadů</t>
  </si>
  <si>
    <t>Ano, včetně komerčních</t>
  </si>
  <si>
    <t>3.10.2</t>
  </si>
  <si>
    <t>Využíváte „cloudová“ řešení (provoz systémů formou služby, PaaS, IaaS)</t>
  </si>
  <si>
    <t>Úroveň řízení IT celkově (koncepce, procesy, postupy) - výsledek</t>
  </si>
  <si>
    <t>3 Úroveň řízení IT celkově - průměrná hodnota maturity jednotlivých subjektů</t>
  </si>
  <si>
    <t>CELKOVÁ MATURITA ZA SEKCE 1,2,3 (PRŮMĚRNÁ HODNOTA)</t>
  </si>
  <si>
    <t xml:space="preserve"> </t>
  </si>
  <si>
    <t>366923/1310349</t>
  </si>
  <si>
    <t>HODNOTA</t>
  </si>
  <si>
    <t>CELKOVĚ ZA SEKCI 1-3</t>
  </si>
  <si>
    <t>MIN MZDA 2020</t>
  </si>
  <si>
    <t>MAX MZDA 2020</t>
  </si>
  <si>
    <t>MIN. roční mzda v tis. Kč</t>
  </si>
  <si>
    <t>MAX. roční mzda v tis. Kč</t>
  </si>
  <si>
    <t>tis. Kč</t>
  </si>
  <si>
    <t>nesledujeme</t>
  </si>
  <si>
    <t>služební poměr</t>
  </si>
  <si>
    <t>PRŮMĚR MINIST.</t>
  </si>
  <si>
    <t>PRŮMĚR ÚSÚ</t>
  </si>
  <si>
    <t>zaměstn. poměr</t>
  </si>
  <si>
    <t>OBSAZENOST TABULOVÝCH MÍST V IT</t>
  </si>
  <si>
    <t>SLUŽEBNÍ POMĚR V %</t>
  </si>
  <si>
    <t>POMĚR TABULOVÝCH MÍST V IT</t>
  </si>
  <si>
    <t>SUBJEKTY</t>
  </si>
  <si>
    <t>POMĚR IT MÍST IT VS. CELÝ ÚŘAD V %</t>
  </si>
  <si>
    <t>ROK 2018</t>
  </si>
  <si>
    <t>ROK 2021</t>
  </si>
  <si>
    <t>nevyplněno</t>
  </si>
  <si>
    <t xml:space="preserve"> VÝSLEDEK 2021</t>
  </si>
  <si>
    <t>ZLEPŠENÍ</t>
  </si>
  <si>
    <t>ZHORŠENÍ</t>
  </si>
  <si>
    <t>SUBJEKTIVNÍ HODNOCENÍ STÁVAJÍCÍHO STAVU eGOVERNMENTU 2021 vs. 2018 (HODNOCENÍ JAKO VE ŠKOLE)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</si>
</sst>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0_ ;\-0.00\ "/>
    <numFmt numFmtId="167" formatCode="0.0"/>
    <numFmt numFmtId="168" formatCode="0_ ;\-0\ "/>
  </numFmts>
  <fonts count="42" x14ac:knownFonts="1">
    <font>
      <sz val="12"/>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Arial"/>
      <family val="2"/>
      <charset val="238"/>
    </font>
    <font>
      <sz val="11"/>
      <color theme="1"/>
      <name val="Arial"/>
      <family val="2"/>
    </font>
    <font>
      <b/>
      <sz val="18"/>
      <color theme="1"/>
      <name val="Calibri"/>
      <family val="2"/>
      <scheme val="minor"/>
    </font>
    <font>
      <b/>
      <sz val="20"/>
      <color theme="1"/>
      <name val="Calibri"/>
      <family val="2"/>
      <scheme val="minor"/>
    </font>
    <font>
      <u/>
      <sz val="12"/>
      <color theme="10"/>
      <name val="Calibri"/>
      <family val="2"/>
      <scheme val="minor"/>
    </font>
    <font>
      <b/>
      <sz val="16"/>
      <color theme="1"/>
      <name val="Calibri"/>
      <family val="2"/>
      <scheme val="minor"/>
    </font>
    <font>
      <sz val="8"/>
      <color theme="2" tint="-9.9978637043366805E-2"/>
      <name val="Calibri"/>
      <family val="2"/>
      <scheme val="minor"/>
    </font>
    <font>
      <i/>
      <sz val="12"/>
      <color theme="1"/>
      <name val="Calibri"/>
      <family val="2"/>
      <scheme val="minor"/>
    </font>
    <font>
      <b/>
      <sz val="12"/>
      <color theme="1"/>
      <name val="Calibri"/>
      <family val="2"/>
      <scheme val="minor"/>
    </font>
    <font>
      <sz val="14"/>
      <color theme="1"/>
      <name val="Calibri"/>
      <family val="2"/>
      <scheme val="minor"/>
    </font>
    <font>
      <b/>
      <sz val="14"/>
      <color theme="1"/>
      <name val="Calibri"/>
      <family val="2"/>
      <scheme val="minor"/>
    </font>
    <font>
      <b/>
      <sz val="48"/>
      <color theme="1"/>
      <name val="Calibri"/>
      <family val="2"/>
      <scheme val="minor"/>
    </font>
    <font>
      <b/>
      <sz val="12"/>
      <color theme="1"/>
      <name val="Calibri"/>
      <family val="2"/>
      <charset val="238"/>
      <scheme val="minor"/>
    </font>
    <font>
      <b/>
      <sz val="14"/>
      <color theme="1"/>
      <name val="Calibri"/>
      <family val="2"/>
      <charset val="238"/>
      <scheme val="minor"/>
    </font>
    <font>
      <i/>
      <sz val="12"/>
      <color theme="1"/>
      <name val="Calibri"/>
      <family val="2"/>
      <charset val="238"/>
      <scheme val="minor"/>
    </font>
    <font>
      <sz val="12"/>
      <color theme="1"/>
      <name val="Calibri"/>
      <family val="2"/>
      <scheme val="minor"/>
    </font>
    <font>
      <b/>
      <sz val="8"/>
      <name val="Calibri"/>
      <family val="2"/>
      <charset val="238"/>
      <scheme val="minor"/>
    </font>
    <font>
      <b/>
      <sz val="10"/>
      <name val="Calibri"/>
      <family val="2"/>
      <charset val="238"/>
      <scheme val="minor"/>
    </font>
    <font>
      <b/>
      <sz val="24"/>
      <color theme="1"/>
      <name val="Calibri"/>
      <family val="2"/>
      <scheme val="minor"/>
    </font>
    <font>
      <b/>
      <sz val="20"/>
      <color theme="1"/>
      <name val="Calibri"/>
      <family val="2"/>
      <charset val="238"/>
      <scheme val="minor"/>
    </font>
    <font>
      <sz val="12"/>
      <color theme="0"/>
      <name val="Calibri"/>
      <family val="2"/>
      <scheme val="minor"/>
    </font>
    <font>
      <b/>
      <sz val="14"/>
      <color theme="0"/>
      <name val="Calibri"/>
      <family val="2"/>
      <charset val="238"/>
      <scheme val="minor"/>
    </font>
    <font>
      <b/>
      <sz val="14"/>
      <name val="Calibri"/>
      <family val="2"/>
      <charset val="238"/>
      <scheme val="minor"/>
    </font>
    <font>
      <b/>
      <sz val="10"/>
      <color theme="0"/>
      <name val="Calibri"/>
      <family val="2"/>
      <charset val="238"/>
      <scheme val="minor"/>
    </font>
    <font>
      <sz val="18"/>
      <color theme="1"/>
      <name val="Calibri"/>
      <family val="2"/>
      <scheme val="minor"/>
    </font>
    <font>
      <b/>
      <sz val="16"/>
      <color theme="1"/>
      <name val="Calibri"/>
      <family val="2"/>
      <charset val="238"/>
      <scheme val="minor"/>
    </font>
    <font>
      <sz val="12"/>
      <color theme="8" tint="0.79998168889431442"/>
      <name val="Calibri"/>
      <family val="2"/>
      <scheme val="minor"/>
    </font>
    <font>
      <sz val="10"/>
      <color theme="1"/>
      <name val="Calibri"/>
      <family val="2"/>
      <scheme val="minor"/>
    </font>
    <font>
      <sz val="10"/>
      <color theme="1"/>
      <name val="Calibri"/>
      <family val="2"/>
      <charset val="238"/>
      <scheme val="minor"/>
    </font>
    <font>
      <b/>
      <sz val="18"/>
      <color rgb="FFFF0000"/>
      <name val="Calibri"/>
      <family val="2"/>
      <charset val="238"/>
      <scheme val="minor"/>
    </font>
    <font>
      <sz val="28"/>
      <color rgb="FFFF0000"/>
      <name val="Calibri"/>
      <family val="2"/>
      <scheme val="minor"/>
    </font>
    <font>
      <sz val="12"/>
      <color rgb="FFFF0000"/>
      <name val="Calibri"/>
      <family val="2"/>
      <scheme val="minor"/>
    </font>
    <font>
      <b/>
      <i/>
      <sz val="12"/>
      <color theme="1"/>
      <name val="Calibri"/>
      <family val="2"/>
      <charset val="238"/>
      <scheme val="minor"/>
    </font>
    <font>
      <b/>
      <sz val="12"/>
      <color rgb="FFFF0000"/>
      <name val="Calibri"/>
      <family val="2"/>
      <charset val="238"/>
      <scheme val="minor"/>
    </font>
    <font>
      <sz val="10"/>
      <name val="Calibri"/>
      <family val="2"/>
      <scheme val="minor"/>
    </font>
    <font>
      <b/>
      <sz val="18"/>
      <color theme="1"/>
      <name val="Calibri"/>
      <family val="2"/>
      <charset val="238"/>
      <scheme val="minor"/>
    </font>
    <font>
      <b/>
      <sz val="12"/>
      <color theme="0"/>
      <name val="Calibri"/>
      <family val="2"/>
      <charset val="238"/>
      <scheme val="minor"/>
    </font>
    <font>
      <b/>
      <sz val="12"/>
      <color theme="0"/>
      <name val="Calibri"/>
      <family val="2"/>
      <scheme val="minor"/>
    </font>
    <font>
      <b/>
      <sz val="16"/>
      <color rgb="FF000000"/>
      <name val="Calibri"/>
      <family val="2"/>
      <scheme val="minor"/>
    </font>
  </fonts>
  <fills count="23">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theme="9" tint="-0.249977111117893"/>
        <bgColor indexed="64"/>
      </patternFill>
    </fill>
    <fill>
      <patternFill patternType="solid">
        <fgColor rgb="FFFF7E79"/>
        <bgColor indexed="64"/>
      </patternFill>
    </fill>
    <fill>
      <patternFill patternType="solid">
        <fgColor theme="8" tint="0.79998168889431442"/>
        <bgColor indexed="64"/>
      </patternFill>
    </fill>
    <fill>
      <patternFill patternType="solid">
        <fgColor rgb="FFFF0000"/>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FC000"/>
        <bgColor indexed="64"/>
      </patternFill>
    </fill>
    <fill>
      <patternFill patternType="solid">
        <fgColor theme="7" tint="-0.249977111117893"/>
        <bgColor indexed="64"/>
      </patternFill>
    </fill>
    <fill>
      <patternFill patternType="solid">
        <fgColor theme="1" tint="0.499984740745262"/>
        <bgColor indexed="64"/>
      </patternFill>
    </fill>
    <fill>
      <patternFill patternType="solid">
        <fgColor rgb="FF7030A0"/>
        <bgColor indexed="64"/>
      </patternFill>
    </fill>
    <fill>
      <patternFill patternType="solid">
        <fgColor theme="2"/>
        <bgColor indexed="64"/>
      </patternFill>
    </fill>
    <fill>
      <patternFill patternType="solid">
        <fgColor theme="1"/>
        <bgColor indexed="64"/>
      </patternFill>
    </fill>
    <fill>
      <patternFill patternType="solid">
        <fgColor theme="9"/>
        <bgColor indexed="64"/>
      </patternFill>
    </fill>
    <fill>
      <patternFill patternType="solid">
        <fgColor theme="9" tint="0.59999389629810485"/>
        <bgColor indexed="64"/>
      </patternFill>
    </fill>
    <fill>
      <patternFill patternType="solid">
        <fgColor rgb="FF002060"/>
        <bgColor indexed="64"/>
      </patternFill>
    </fill>
    <fill>
      <patternFill patternType="solid">
        <fgColor rgb="FF00B0F0"/>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rgb="FFFF7C80"/>
        <bgColor indexed="64"/>
      </patternFill>
    </fill>
  </fills>
  <borders count="49">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theme="2" tint="-9.9978637043366805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medium">
        <color theme="2" tint="-9.9978637043366805E-2"/>
      </left>
      <right/>
      <top/>
      <bottom/>
      <diagonal/>
    </border>
    <border>
      <left/>
      <right/>
      <top style="thin">
        <color theme="2" tint="-9.9978637043366805E-2"/>
      </top>
      <bottom/>
      <diagonal/>
    </border>
    <border>
      <left style="medium">
        <color theme="2" tint="-9.9978637043366805E-2"/>
      </left>
      <right/>
      <top style="thin">
        <color theme="2" tint="-9.9978637043366805E-2"/>
      </top>
      <bottom/>
      <diagonal/>
    </border>
    <border>
      <left style="thin">
        <color theme="2" tint="-9.9978637043366805E-2"/>
      </left>
      <right/>
      <top style="thin">
        <color theme="2" tint="-9.9978637043366805E-2"/>
      </top>
      <bottom style="thin">
        <color theme="2" tint="-9.9978637043366805E-2"/>
      </bottom>
      <diagonal/>
    </border>
    <border>
      <left/>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theme="2" tint="-9.9978637043366805E-2"/>
      </right>
      <top style="thin">
        <color indexed="64"/>
      </top>
      <bottom style="thin">
        <color theme="2" tint="-9.9978637043366805E-2"/>
      </bottom>
      <diagonal/>
    </border>
    <border>
      <left style="thin">
        <color theme="2" tint="-9.9978637043366805E-2"/>
      </left>
      <right style="thin">
        <color theme="2" tint="-9.9978637043366805E-2"/>
      </right>
      <top style="thin">
        <color indexed="64"/>
      </top>
      <bottom style="thin">
        <color theme="2" tint="-9.9978637043366805E-2"/>
      </bottom>
      <diagonal/>
    </border>
    <border>
      <left style="thin">
        <color theme="2" tint="-9.9978637043366805E-2"/>
      </left>
      <right style="thin">
        <color indexed="64"/>
      </right>
      <top style="thin">
        <color indexed="64"/>
      </top>
      <bottom style="thin">
        <color theme="2" tint="-9.9978637043366805E-2"/>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2" tint="-9.9978637043366805E-2"/>
      </left>
      <right/>
      <top style="thin">
        <color indexed="64"/>
      </top>
      <bottom style="thin">
        <color theme="2" tint="-9.9978637043366805E-2"/>
      </bottom>
      <diagonal/>
    </border>
    <border>
      <left/>
      <right style="thin">
        <color theme="2" tint="-9.9978637043366805E-2"/>
      </right>
      <top style="thin">
        <color indexed="64"/>
      </top>
      <bottom style="thin">
        <color theme="2" tint="-9.9978637043366805E-2"/>
      </bottom>
      <diagonal/>
    </border>
    <border>
      <left style="thin">
        <color indexed="64"/>
      </left>
      <right style="thin">
        <color theme="2" tint="-9.9978637043366805E-2"/>
      </right>
      <top style="thin">
        <color indexed="64"/>
      </top>
      <bottom/>
      <diagonal/>
    </border>
    <border>
      <left style="thin">
        <color theme="2" tint="-9.9978637043366805E-2"/>
      </left>
      <right style="thin">
        <color theme="2" tint="-9.9978637043366805E-2"/>
      </right>
      <top style="thin">
        <color indexed="64"/>
      </top>
      <bottom/>
      <diagonal/>
    </border>
    <border>
      <left style="thin">
        <color theme="2" tint="-9.9978637043366805E-2"/>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theme="2" tint="-9.9978637043366805E-2"/>
      </top>
      <bottom/>
      <diagonal/>
    </border>
    <border>
      <left/>
      <right style="thin">
        <color indexed="64"/>
      </right>
      <top style="thin">
        <color theme="2" tint="-9.9978637043366805E-2"/>
      </top>
      <bottom/>
      <diagonal/>
    </border>
    <border>
      <left style="thin">
        <color indexed="64"/>
      </left>
      <right/>
      <top style="thin">
        <color theme="2" tint="-9.9978637043366805E-2"/>
      </top>
      <bottom style="thin">
        <color indexed="64"/>
      </bottom>
      <diagonal/>
    </border>
    <border>
      <left/>
      <right/>
      <top style="thin">
        <color theme="2" tint="-9.9978637043366805E-2"/>
      </top>
      <bottom style="thin">
        <color indexed="64"/>
      </bottom>
      <diagonal/>
    </border>
    <border>
      <left/>
      <right style="thin">
        <color indexed="64"/>
      </right>
      <top style="thin">
        <color theme="2" tint="-9.9978637043366805E-2"/>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2" tint="-9.9978637043366805E-2"/>
      </left>
      <right style="thin">
        <color theme="2" tint="-9.9978637043366805E-2"/>
      </right>
      <top style="thin">
        <color theme="2" tint="-9.9978637043366805E-2"/>
      </top>
      <bottom/>
      <diagonal/>
    </border>
  </borders>
  <cellStyleXfs count="5">
    <xf numFmtId="0" fontId="0" fillId="0" borderId="0"/>
    <xf numFmtId="0" fontId="7" fillId="0" borderId="0" applyNumberFormat="0" applyFill="0" applyBorder="0" applyAlignment="0" applyProtection="0"/>
    <xf numFmtId="0" fontId="18" fillId="0" borderId="0"/>
    <xf numFmtId="0" fontId="2" fillId="0" borderId="0"/>
    <xf numFmtId="0" fontId="1" fillId="0" borderId="0"/>
  </cellStyleXfs>
  <cellXfs count="448">
    <xf numFmtId="0" fontId="0" fillId="0" borderId="0" xfId="0"/>
    <xf numFmtId="0" fontId="0" fillId="0" borderId="0" xfId="0" applyAlignment="1">
      <alignment vertical="center"/>
    </xf>
    <xf numFmtId="0" fontId="0" fillId="2" borderId="0" xfId="0" applyFill="1"/>
    <xf numFmtId="0" fontId="6" fillId="2" borderId="0" xfId="0" applyFont="1" applyFill="1"/>
    <xf numFmtId="49" fontId="8" fillId="2" borderId="0" xfId="0" applyNumberFormat="1" applyFont="1" applyFill="1" applyAlignment="1">
      <alignment horizontal="right"/>
    </xf>
    <xf numFmtId="0" fontId="8" fillId="2" borderId="0" xfId="0" applyFont="1" applyFill="1"/>
    <xf numFmtId="0" fontId="0" fillId="2" borderId="5" xfId="0" applyFill="1" applyBorder="1"/>
    <xf numFmtId="0" fontId="0" fillId="2" borderId="5" xfId="0" applyFill="1" applyBorder="1" applyAlignment="1">
      <alignment horizontal="center" vertical="center"/>
    </xf>
    <xf numFmtId="164" fontId="0" fillId="2" borderId="5" xfId="0" applyNumberFormat="1" applyFill="1" applyBorder="1" applyAlignment="1">
      <alignment horizontal="center" vertical="center"/>
    </xf>
    <xf numFmtId="0" fontId="0" fillId="2" borderId="0" xfId="0" applyFill="1" applyAlignment="1">
      <alignment horizontal="center" vertical="center"/>
    </xf>
    <xf numFmtId="165" fontId="0" fillId="2" borderId="0" xfId="0" applyNumberFormat="1" applyFill="1"/>
    <xf numFmtId="0" fontId="3" fillId="2" borderId="5" xfId="0" applyFont="1" applyFill="1" applyBorder="1" applyAlignment="1">
      <alignment vertical="center" wrapText="1"/>
    </xf>
    <xf numFmtId="0" fontId="4" fillId="2" borderId="5" xfId="0" applyFont="1" applyFill="1" applyBorder="1" applyAlignment="1">
      <alignment vertical="center" wrapText="1"/>
    </xf>
    <xf numFmtId="0" fontId="0" fillId="2" borderId="6" xfId="0" applyFill="1" applyBorder="1"/>
    <xf numFmtId="49" fontId="8" fillId="2" borderId="6" xfId="0" applyNumberFormat="1" applyFont="1" applyFill="1" applyBorder="1" applyAlignment="1">
      <alignment horizontal="right"/>
    </xf>
    <xf numFmtId="0" fontId="3" fillId="2" borderId="5" xfId="0" applyFont="1" applyFill="1" applyBorder="1" applyAlignment="1">
      <alignment vertical="center"/>
    </xf>
    <xf numFmtId="0" fontId="13" fillId="2" borderId="0" xfId="0" applyFont="1" applyFill="1" applyAlignment="1">
      <alignment vertical="center" wrapText="1"/>
    </xf>
    <xf numFmtId="0" fontId="4" fillId="2" borderId="5" xfId="0" applyFont="1" applyFill="1" applyBorder="1" applyAlignment="1">
      <alignment wrapText="1"/>
    </xf>
    <xf numFmtId="0" fontId="4" fillId="2" borderId="5" xfId="0" applyFont="1" applyFill="1" applyBorder="1" applyAlignment="1">
      <alignment vertical="center"/>
    </xf>
    <xf numFmtId="0" fontId="8" fillId="2" borderId="0" xfId="0" applyFont="1" applyFill="1" applyAlignment="1">
      <alignment vertical="center"/>
    </xf>
    <xf numFmtId="0" fontId="4" fillId="2" borderId="5" xfId="0" applyFont="1" applyFill="1" applyBorder="1" applyAlignment="1">
      <alignment vertical="top" wrapText="1"/>
    </xf>
    <xf numFmtId="49" fontId="13" fillId="2" borderId="6" xfId="0" applyNumberFormat="1" applyFont="1" applyFill="1" applyBorder="1" applyAlignment="1">
      <alignment horizontal="right" vertical="center"/>
    </xf>
    <xf numFmtId="0" fontId="10" fillId="2" borderId="0" xfId="0" applyFont="1" applyFill="1" applyAlignment="1">
      <alignment wrapText="1"/>
    </xf>
    <xf numFmtId="0" fontId="4" fillId="2" borderId="5" xfId="0" applyFont="1" applyFill="1" applyBorder="1"/>
    <xf numFmtId="49" fontId="13" fillId="2" borderId="0" xfId="0" applyNumberFormat="1" applyFont="1" applyFill="1" applyAlignment="1">
      <alignment horizontal="right"/>
    </xf>
    <xf numFmtId="49" fontId="8" fillId="2" borderId="6" xfId="0" applyNumberFormat="1" applyFont="1" applyFill="1" applyBorder="1" applyAlignment="1">
      <alignment horizontal="right" vertical="top"/>
    </xf>
    <xf numFmtId="0" fontId="0" fillId="2" borderId="0" xfId="0" applyFill="1" applyAlignment="1">
      <alignment horizontal="right"/>
    </xf>
    <xf numFmtId="49" fontId="13" fillId="2" borderId="0" xfId="0" applyNumberFormat="1" applyFont="1" applyFill="1" applyAlignment="1">
      <alignment horizontal="right" vertical="top"/>
    </xf>
    <xf numFmtId="0" fontId="8" fillId="2" borderId="0" xfId="0" applyFont="1" applyFill="1" applyAlignment="1">
      <alignment wrapText="1"/>
    </xf>
    <xf numFmtId="49" fontId="8" fillId="2" borderId="0" xfId="0" applyNumberFormat="1" applyFont="1" applyFill="1" applyAlignment="1">
      <alignment horizontal="right" vertical="top"/>
    </xf>
    <xf numFmtId="0" fontId="14" fillId="2" borderId="0" xfId="0" applyFont="1" applyFill="1" applyAlignment="1">
      <alignment vertical="center"/>
    </xf>
    <xf numFmtId="0" fontId="6" fillId="2" borderId="6" xfId="0" applyFont="1" applyFill="1" applyBorder="1" applyAlignment="1">
      <alignment vertical="center"/>
    </xf>
    <xf numFmtId="0" fontId="6" fillId="2" borderId="0" xfId="0" applyFont="1" applyFill="1" applyAlignment="1">
      <alignment vertical="center"/>
    </xf>
    <xf numFmtId="164" fontId="0" fillId="2" borderId="0" xfId="0" applyNumberFormat="1" applyFill="1" applyAlignment="1">
      <alignment horizontal="center" vertical="center"/>
    </xf>
    <xf numFmtId="165" fontId="0" fillId="2" borderId="0" xfId="0" applyNumberFormat="1" applyFill="1" applyAlignment="1">
      <alignment horizontal="center" vertical="center"/>
    </xf>
    <xf numFmtId="0" fontId="6" fillId="6" borderId="0" xfId="0" applyFont="1" applyFill="1"/>
    <xf numFmtId="0" fontId="0" fillId="6" borderId="0" xfId="0" applyFill="1"/>
    <xf numFmtId="166" fontId="0" fillId="6" borderId="5" xfId="0" applyNumberFormat="1" applyFill="1" applyBorder="1" applyAlignment="1">
      <alignment horizontal="center" vertical="center"/>
    </xf>
    <xf numFmtId="0" fontId="0" fillId="6" borderId="0" xfId="0" applyFill="1" applyAlignment="1">
      <alignment horizontal="right"/>
    </xf>
    <xf numFmtId="164" fontId="0" fillId="6" borderId="0" xfId="0" applyNumberFormat="1" applyFill="1" applyAlignment="1">
      <alignment horizontal="center" vertical="center"/>
    </xf>
    <xf numFmtId="0" fontId="0" fillId="6" borderId="0" xfId="0" applyFill="1" applyAlignment="1">
      <alignment horizontal="center" vertical="center"/>
    </xf>
    <xf numFmtId="165" fontId="0" fillId="6" borderId="0" xfId="0" applyNumberFormat="1" applyFill="1" applyAlignment="1">
      <alignment horizontal="center" vertical="center"/>
    </xf>
    <xf numFmtId="0" fontId="6" fillId="6" borderId="6" xfId="0" applyFont="1" applyFill="1" applyBorder="1" applyAlignment="1">
      <alignment vertical="center"/>
    </xf>
    <xf numFmtId="0" fontId="6" fillId="6" borderId="0" xfId="0" applyFont="1" applyFill="1" applyAlignment="1">
      <alignment vertical="center" wrapText="1"/>
    </xf>
    <xf numFmtId="0" fontId="15" fillId="6" borderId="0" xfId="0" applyFont="1" applyFill="1" applyAlignment="1">
      <alignment horizontal="right"/>
    </xf>
    <xf numFmtId="166" fontId="0" fillId="6" borderId="0" xfId="0" applyNumberFormat="1" applyFill="1" applyAlignment="1">
      <alignment horizontal="center" vertical="center"/>
    </xf>
    <xf numFmtId="49" fontId="8" fillId="2" borderId="6" xfId="0" applyNumberFormat="1" applyFont="1" applyFill="1" applyBorder="1" applyAlignment="1">
      <alignment horizontal="right" vertical="center"/>
    </xf>
    <xf numFmtId="0" fontId="10" fillId="2" borderId="4" xfId="0" applyFont="1" applyFill="1" applyBorder="1" applyAlignment="1" applyProtection="1">
      <alignment vertical="top" wrapText="1"/>
      <protection locked="0"/>
    </xf>
    <xf numFmtId="0" fontId="0" fillId="2" borderId="0" xfId="0" applyFill="1" applyAlignment="1" applyProtection="1">
      <alignment vertical="top"/>
      <protection locked="0"/>
    </xf>
    <xf numFmtId="0" fontId="17" fillId="2" borderId="0" xfId="0" applyFont="1" applyFill="1"/>
    <xf numFmtId="0" fontId="8" fillId="2" borderId="0" xfId="0" applyFont="1" applyFill="1" applyAlignment="1">
      <alignment vertical="top" wrapText="1"/>
    </xf>
    <xf numFmtId="164" fontId="0" fillId="0" borderId="5" xfId="0" applyNumberFormat="1" applyBorder="1" applyAlignment="1">
      <alignment horizontal="center" vertical="center"/>
    </xf>
    <xf numFmtId="164" fontId="0" fillId="2" borderId="0" xfId="0" applyNumberFormat="1" applyFill="1"/>
    <xf numFmtId="0" fontId="15" fillId="6" borderId="0" xfId="0" applyFont="1" applyFill="1" applyAlignment="1">
      <alignment horizontal="left"/>
    </xf>
    <xf numFmtId="0" fontId="15" fillId="6" borderId="0" xfId="0" applyFont="1" applyFill="1"/>
    <xf numFmtId="0" fontId="0" fillId="2" borderId="0" xfId="0" applyFill="1" applyAlignment="1">
      <alignment horizontal="right" vertical="center"/>
    </xf>
    <xf numFmtId="49" fontId="13" fillId="2" borderId="6" xfId="0" applyNumberFormat="1" applyFont="1" applyFill="1" applyBorder="1" applyAlignment="1">
      <alignment horizontal="right" vertical="top"/>
    </xf>
    <xf numFmtId="0" fontId="0" fillId="2" borderId="0" xfId="0" applyFill="1" applyAlignment="1">
      <alignment vertical="center"/>
    </xf>
    <xf numFmtId="0" fontId="0" fillId="8" borderId="0" xfId="0" applyFill="1"/>
    <xf numFmtId="0" fontId="0" fillId="9" borderId="0" xfId="0" applyFill="1"/>
    <xf numFmtId="1" fontId="19" fillId="8" borderId="0" xfId="0" applyNumberFormat="1" applyFont="1" applyFill="1" applyAlignment="1">
      <alignment horizontal="right" vertical="center"/>
    </xf>
    <xf numFmtId="0" fontId="19" fillId="8" borderId="6" xfId="0" applyFont="1" applyFill="1" applyBorder="1" applyAlignment="1">
      <alignment horizontal="right" vertical="center"/>
    </xf>
    <xf numFmtId="0" fontId="20" fillId="8" borderId="6" xfId="0" applyFont="1" applyFill="1" applyBorder="1" applyAlignment="1">
      <alignment horizontal="right" vertical="center"/>
    </xf>
    <xf numFmtId="0" fontId="13" fillId="2" borderId="0" xfId="0" applyFont="1" applyFill="1" applyAlignment="1">
      <alignment wrapText="1"/>
    </xf>
    <xf numFmtId="0" fontId="6" fillId="11" borderId="0" xfId="0" applyFont="1" applyFill="1" applyAlignment="1">
      <alignment wrapText="1"/>
    </xf>
    <xf numFmtId="0" fontId="6" fillId="4" borderId="0" xfId="0" applyFont="1" applyFill="1" applyAlignment="1">
      <alignment wrapText="1"/>
    </xf>
    <xf numFmtId="0" fontId="6" fillId="5" borderId="0" xfId="0" applyFont="1" applyFill="1" applyAlignment="1">
      <alignment wrapText="1"/>
    </xf>
    <xf numFmtId="0" fontId="6" fillId="12" borderId="0" xfId="0" applyFont="1" applyFill="1" applyAlignment="1">
      <alignment wrapText="1"/>
    </xf>
    <xf numFmtId="0" fontId="6" fillId="13" borderId="0" xfId="0" applyFont="1" applyFill="1" applyAlignment="1">
      <alignment wrapText="1"/>
    </xf>
    <xf numFmtId="0" fontId="13" fillId="2" borderId="0" xfId="0" applyFont="1" applyFill="1" applyAlignment="1">
      <alignment horizontal="left" vertical="center" wrapText="1"/>
    </xf>
    <xf numFmtId="0" fontId="6" fillId="9" borderId="0" xfId="0" applyFont="1" applyFill="1"/>
    <xf numFmtId="0" fontId="6" fillId="2" borderId="0" xfId="0" applyFont="1" applyFill="1" applyAlignment="1">
      <alignment wrapText="1"/>
    </xf>
    <xf numFmtId="0" fontId="21" fillId="2" borderId="0" xfId="0" applyFont="1" applyFill="1"/>
    <xf numFmtId="0" fontId="21" fillId="2" borderId="0" xfId="0" applyFont="1" applyFill="1" applyAlignment="1">
      <alignment wrapText="1"/>
    </xf>
    <xf numFmtId="0" fontId="6" fillId="10" borderId="0" xfId="0" applyFont="1" applyFill="1"/>
    <xf numFmtId="49" fontId="13" fillId="2" borderId="6" xfId="0" applyNumberFormat="1" applyFont="1" applyFill="1" applyBorder="1" applyAlignment="1">
      <alignment horizontal="center" vertical="center"/>
    </xf>
    <xf numFmtId="49" fontId="8" fillId="2" borderId="0" xfId="0" applyNumberFormat="1" applyFont="1" applyFill="1" applyAlignment="1">
      <alignment horizontal="right" vertical="center"/>
    </xf>
    <xf numFmtId="49" fontId="8" fillId="2" borderId="0" xfId="0" applyNumberFormat="1" applyFont="1" applyFill="1" applyAlignment="1">
      <alignment horizontal="center" vertical="center"/>
    </xf>
    <xf numFmtId="0" fontId="7" fillId="2" borderId="0" xfId="1" applyFill="1" applyBorder="1"/>
    <xf numFmtId="166" fontId="0" fillId="2" borderId="0" xfId="0" applyNumberFormat="1" applyFill="1" applyAlignment="1">
      <alignment horizontal="center" vertical="center"/>
    </xf>
    <xf numFmtId="1" fontId="19" fillId="2" borderId="0" xfId="0" applyNumberFormat="1" applyFont="1" applyFill="1" applyAlignment="1">
      <alignment horizontal="right" vertical="center"/>
    </xf>
    <xf numFmtId="49" fontId="13" fillId="2" borderId="0" xfId="0" applyNumberFormat="1" applyFont="1" applyFill="1" applyAlignment="1">
      <alignment horizontal="right" vertical="center"/>
    </xf>
    <xf numFmtId="49" fontId="13" fillId="2" borderId="0" xfId="0" applyNumberFormat="1" applyFont="1" applyFill="1" applyAlignment="1">
      <alignment horizontal="center" vertical="center"/>
    </xf>
    <xf numFmtId="0" fontId="6" fillId="6" borderId="0" xfId="0" applyFont="1" applyFill="1" applyAlignment="1">
      <alignment vertical="center"/>
    </xf>
    <xf numFmtId="1" fontId="24" fillId="15" borderId="0" xfId="0" applyNumberFormat="1" applyFont="1" applyFill="1" applyAlignment="1">
      <alignment horizontal="right" vertical="center"/>
    </xf>
    <xf numFmtId="1" fontId="25" fillId="7" borderId="0" xfId="0" applyNumberFormat="1" applyFont="1" applyFill="1" applyAlignment="1">
      <alignment horizontal="right" vertical="center"/>
    </xf>
    <xf numFmtId="1" fontId="25" fillId="3" borderId="0" xfId="0" applyNumberFormat="1" applyFont="1" applyFill="1" applyAlignment="1">
      <alignment horizontal="right" vertical="center"/>
    </xf>
    <xf numFmtId="1" fontId="25" fillId="17" borderId="0" xfId="0" applyNumberFormat="1" applyFont="1" applyFill="1" applyAlignment="1">
      <alignment horizontal="right" vertical="center"/>
    </xf>
    <xf numFmtId="1" fontId="25" fillId="16" borderId="0" xfId="0" applyNumberFormat="1" applyFont="1" applyFill="1" applyAlignment="1">
      <alignment horizontal="right" vertical="center"/>
    </xf>
    <xf numFmtId="0" fontId="26" fillId="15" borderId="6" xfId="0" applyFont="1" applyFill="1" applyBorder="1" applyAlignment="1">
      <alignment horizontal="right" vertical="center"/>
    </xf>
    <xf numFmtId="0" fontId="20" fillId="3" borderId="6" xfId="0" applyFont="1" applyFill="1" applyBorder="1" applyAlignment="1">
      <alignment horizontal="right" vertical="center"/>
    </xf>
    <xf numFmtId="0" fontId="20" fillId="16" borderId="6" xfId="0" applyFont="1" applyFill="1" applyBorder="1" applyAlignment="1">
      <alignment horizontal="right" vertical="center"/>
    </xf>
    <xf numFmtId="49" fontId="5" fillId="2" borderId="8" xfId="0" applyNumberFormat="1" applyFont="1" applyFill="1" applyBorder="1" applyAlignment="1">
      <alignment horizontal="right" vertical="center"/>
    </xf>
    <xf numFmtId="0" fontId="27" fillId="0" borderId="0" xfId="0" applyFont="1"/>
    <xf numFmtId="0" fontId="27" fillId="2" borderId="0" xfId="0" applyFont="1" applyFill="1"/>
    <xf numFmtId="0" fontId="3" fillId="3" borderId="15" xfId="0" applyFont="1" applyFill="1" applyBorder="1" applyAlignment="1">
      <alignment horizontal="center" vertical="center"/>
    </xf>
    <xf numFmtId="0" fontId="0" fillId="3" borderId="16" xfId="0" applyFill="1" applyBorder="1" applyAlignment="1">
      <alignment horizontal="center" vertical="center"/>
    </xf>
    <xf numFmtId="0" fontId="0" fillId="3" borderId="17" xfId="0" applyFill="1" applyBorder="1" applyAlignment="1">
      <alignment horizontal="center" vertical="center"/>
    </xf>
    <xf numFmtId="10" fontId="0" fillId="0" borderId="18" xfId="0" applyNumberFormat="1" applyBorder="1"/>
    <xf numFmtId="10" fontId="0" fillId="0" borderId="0" xfId="0" applyNumberFormat="1"/>
    <xf numFmtId="3" fontId="0" fillId="0" borderId="0" xfId="0" applyNumberFormat="1"/>
    <xf numFmtId="3" fontId="0" fillId="0" borderId="19" xfId="0" applyNumberFormat="1" applyBorder="1"/>
    <xf numFmtId="3" fontId="0" fillId="0" borderId="21" xfId="0" applyNumberFormat="1" applyBorder="1"/>
    <xf numFmtId="3" fontId="0" fillId="0" borderId="22" xfId="0" applyNumberFormat="1" applyBorder="1"/>
    <xf numFmtId="0" fontId="0" fillId="3" borderId="23" xfId="0" applyFill="1" applyBorder="1" applyAlignment="1">
      <alignment horizontal="center" vertical="center"/>
    </xf>
    <xf numFmtId="0" fontId="3" fillId="3" borderId="24" xfId="0" applyFont="1" applyFill="1" applyBorder="1" applyAlignment="1">
      <alignment horizontal="center" vertical="center"/>
    </xf>
    <xf numFmtId="49" fontId="5" fillId="2" borderId="0" xfId="0" applyNumberFormat="1" applyFont="1" applyFill="1" applyAlignment="1">
      <alignment horizontal="right" vertical="center"/>
    </xf>
    <xf numFmtId="0" fontId="3" fillId="3" borderId="25" xfId="0" applyFont="1" applyFill="1" applyBorder="1" applyAlignment="1">
      <alignment horizontal="center" vertical="center"/>
    </xf>
    <xf numFmtId="0" fontId="0" fillId="3" borderId="26" xfId="0" applyFill="1" applyBorder="1" applyAlignment="1">
      <alignment horizontal="center" vertical="center"/>
    </xf>
    <xf numFmtId="0" fontId="0" fillId="3" borderId="27" xfId="0" applyFill="1" applyBorder="1" applyAlignment="1">
      <alignment horizontal="center" vertical="center"/>
    </xf>
    <xf numFmtId="10" fontId="0" fillId="3" borderId="28" xfId="0" applyNumberFormat="1" applyFill="1" applyBorder="1"/>
    <xf numFmtId="0" fontId="0" fillId="3" borderId="29" xfId="0" applyFill="1" applyBorder="1"/>
    <xf numFmtId="0" fontId="0" fillId="3" borderId="30" xfId="0" applyFill="1" applyBorder="1"/>
    <xf numFmtId="10" fontId="0" fillId="3" borderId="18" xfId="0" applyNumberFormat="1" applyFill="1" applyBorder="1"/>
    <xf numFmtId="10" fontId="0" fillId="3" borderId="0" xfId="0" applyNumberFormat="1" applyFill="1"/>
    <xf numFmtId="10" fontId="0" fillId="3" borderId="19" xfId="0" applyNumberFormat="1" applyFill="1" applyBorder="1"/>
    <xf numFmtId="10" fontId="0" fillId="3" borderId="20" xfId="0" applyNumberFormat="1" applyFill="1" applyBorder="1"/>
    <xf numFmtId="0" fontId="0" fillId="3" borderId="19" xfId="0" applyFill="1" applyBorder="1"/>
    <xf numFmtId="0" fontId="3" fillId="2" borderId="0" xfId="0" applyFont="1" applyFill="1" applyAlignment="1">
      <alignment horizontal="center" vertical="center"/>
    </xf>
    <xf numFmtId="3" fontId="0" fillId="2" borderId="0" xfId="0" applyNumberFormat="1" applyFill="1"/>
    <xf numFmtId="3" fontId="0" fillId="0" borderId="18" xfId="0" applyNumberFormat="1" applyBorder="1"/>
    <xf numFmtId="0" fontId="28" fillId="2" borderId="0" xfId="0" applyFont="1" applyFill="1"/>
    <xf numFmtId="3" fontId="0" fillId="0" borderId="20" xfId="0" applyNumberFormat="1" applyBorder="1"/>
    <xf numFmtId="0" fontId="12" fillId="2" borderId="0" xfId="0" applyFont="1" applyFill="1" applyAlignment="1">
      <alignment vertical="top" wrapText="1"/>
    </xf>
    <xf numFmtId="3" fontId="0" fillId="5" borderId="0" xfId="0" applyNumberFormat="1" applyFill="1"/>
    <xf numFmtId="3" fontId="0" fillId="5" borderId="19" xfId="0" applyNumberFormat="1" applyFill="1" applyBorder="1"/>
    <xf numFmtId="3" fontId="0" fillId="5" borderId="18" xfId="0" applyNumberFormat="1" applyFill="1" applyBorder="1"/>
    <xf numFmtId="0" fontId="15" fillId="2" borderId="0" xfId="0" applyFont="1" applyFill="1" applyAlignment="1">
      <alignment horizontal="right"/>
    </xf>
    <xf numFmtId="0" fontId="5" fillId="2" borderId="0" xfId="0" applyFont="1" applyFill="1" applyAlignment="1">
      <alignment vertical="center" wrapText="1"/>
    </xf>
    <xf numFmtId="3" fontId="30" fillId="2" borderId="0" xfId="0" applyNumberFormat="1" applyFont="1" applyFill="1"/>
    <xf numFmtId="49" fontId="31" fillId="2" borderId="0" xfId="0" applyNumberFormat="1" applyFont="1" applyFill="1" applyAlignment="1">
      <alignment horizontal="right" vertical="center" wrapText="1"/>
    </xf>
    <xf numFmtId="165" fontId="5" fillId="2" borderId="34" xfId="0" applyNumberFormat="1" applyFont="1" applyFill="1" applyBorder="1" applyAlignment="1">
      <alignment vertical="center" wrapText="1"/>
    </xf>
    <xf numFmtId="10" fontId="0" fillId="0" borderId="19" xfId="0" applyNumberFormat="1" applyBorder="1"/>
    <xf numFmtId="10" fontId="0" fillId="3" borderId="2" xfId="0" applyNumberFormat="1" applyFill="1" applyBorder="1"/>
    <xf numFmtId="10" fontId="0" fillId="3" borderId="3" xfId="0" applyNumberFormat="1" applyFill="1" applyBorder="1"/>
    <xf numFmtId="165" fontId="0" fillId="0" borderId="18" xfId="0" applyNumberFormat="1" applyBorder="1"/>
    <xf numFmtId="165" fontId="0" fillId="0" borderId="0" xfId="0" applyNumberFormat="1"/>
    <xf numFmtId="165" fontId="0" fillId="0" borderId="19" xfId="0" applyNumberFormat="1" applyBorder="1"/>
    <xf numFmtId="3" fontId="0" fillId="14" borderId="28" xfId="0" applyNumberFormat="1" applyFill="1" applyBorder="1"/>
    <xf numFmtId="3" fontId="0" fillId="14" borderId="29" xfId="0" applyNumberFormat="1" applyFill="1" applyBorder="1"/>
    <xf numFmtId="3" fontId="0" fillId="14" borderId="30" xfId="0" applyNumberFormat="1" applyFill="1" applyBorder="1"/>
    <xf numFmtId="3" fontId="0" fillId="14" borderId="18" xfId="0" applyNumberFormat="1" applyFill="1" applyBorder="1"/>
    <xf numFmtId="3" fontId="0" fillId="14" borderId="0" xfId="0" applyNumberFormat="1" applyFill="1"/>
    <xf numFmtId="3" fontId="0" fillId="14" borderId="19" xfId="0" applyNumberFormat="1" applyFill="1" applyBorder="1"/>
    <xf numFmtId="0" fontId="0" fillId="2" borderId="0" xfId="0" applyFill="1" applyAlignment="1">
      <alignment horizontal="left"/>
    </xf>
    <xf numFmtId="168" fontId="0" fillId="2" borderId="0" xfId="0" applyNumberFormat="1" applyFill="1"/>
    <xf numFmtId="1" fontId="0" fillId="2" borderId="0" xfId="0" applyNumberFormat="1" applyFill="1"/>
    <xf numFmtId="3" fontId="16" fillId="2" borderId="0" xfId="0" applyNumberFormat="1" applyFont="1" applyFill="1"/>
    <xf numFmtId="10" fontId="0" fillId="5" borderId="18" xfId="0" applyNumberFormat="1" applyFill="1" applyBorder="1"/>
    <xf numFmtId="10" fontId="0" fillId="5" borderId="0" xfId="0" applyNumberFormat="1" applyFill="1"/>
    <xf numFmtId="10" fontId="0" fillId="17" borderId="18" xfId="0" applyNumberFormat="1" applyFill="1" applyBorder="1"/>
    <xf numFmtId="10" fontId="0" fillId="17" borderId="19" xfId="0" applyNumberFormat="1" applyFill="1" applyBorder="1"/>
    <xf numFmtId="165" fontId="0" fillId="2" borderId="18" xfId="0" applyNumberFormat="1" applyFill="1" applyBorder="1"/>
    <xf numFmtId="165" fontId="0" fillId="2" borderId="19" xfId="0" applyNumberFormat="1" applyFill="1" applyBorder="1"/>
    <xf numFmtId="165" fontId="0" fillId="0" borderId="20" xfId="0" applyNumberFormat="1" applyBorder="1"/>
    <xf numFmtId="165" fontId="0" fillId="0" borderId="21" xfId="0" applyNumberFormat="1" applyBorder="1"/>
    <xf numFmtId="165" fontId="0" fillId="0" borderId="22" xfId="0" applyNumberFormat="1" applyBorder="1"/>
    <xf numFmtId="165" fontId="0" fillId="2" borderId="20" xfId="0" applyNumberFormat="1" applyFill="1" applyBorder="1"/>
    <xf numFmtId="165" fontId="0" fillId="2" borderId="21" xfId="0" applyNumberFormat="1" applyFill="1" applyBorder="1"/>
    <xf numFmtId="3" fontId="32" fillId="2" borderId="0" xfId="0" applyNumberFormat="1" applyFont="1" applyFill="1"/>
    <xf numFmtId="3" fontId="0" fillId="3" borderId="28" xfId="0" applyNumberFormat="1" applyFill="1" applyBorder="1"/>
    <xf numFmtId="3" fontId="0" fillId="3" borderId="29" xfId="0" applyNumberFormat="1" applyFill="1" applyBorder="1"/>
    <xf numFmtId="3" fontId="0" fillId="3" borderId="30" xfId="0" applyNumberFormat="1" applyFill="1" applyBorder="1"/>
    <xf numFmtId="3" fontId="0" fillId="3" borderId="18" xfId="0" applyNumberFormat="1" applyFill="1" applyBorder="1"/>
    <xf numFmtId="3" fontId="0" fillId="3" borderId="19" xfId="0" applyNumberFormat="1" applyFill="1" applyBorder="1"/>
    <xf numFmtId="3" fontId="0" fillId="2" borderId="18" xfId="0" applyNumberFormat="1" applyFill="1" applyBorder="1"/>
    <xf numFmtId="3" fontId="0" fillId="2" borderId="19" xfId="0" applyNumberFormat="1" applyFill="1" applyBorder="1"/>
    <xf numFmtId="3" fontId="0" fillId="2" borderId="20" xfId="0" applyNumberFormat="1" applyFill="1" applyBorder="1"/>
    <xf numFmtId="3" fontId="0" fillId="2" borderId="21" xfId="0" applyNumberFormat="1" applyFill="1" applyBorder="1"/>
    <xf numFmtId="3" fontId="0" fillId="2" borderId="22" xfId="0" applyNumberFormat="1" applyFill="1" applyBorder="1"/>
    <xf numFmtId="10" fontId="0" fillId="2" borderId="18" xfId="0" applyNumberFormat="1" applyFill="1" applyBorder="1"/>
    <xf numFmtId="10" fontId="0" fillId="2" borderId="0" xfId="0" applyNumberFormat="1" applyFill="1"/>
    <xf numFmtId="10" fontId="0" fillId="2" borderId="19" xfId="0" applyNumberFormat="1" applyFill="1" applyBorder="1"/>
    <xf numFmtId="10" fontId="0" fillId="2" borderId="20" xfId="0" applyNumberFormat="1" applyFill="1" applyBorder="1"/>
    <xf numFmtId="10" fontId="0" fillId="2" borderId="21" xfId="0" applyNumberFormat="1" applyFill="1" applyBorder="1"/>
    <xf numFmtId="10" fontId="0" fillId="2" borderId="22" xfId="0" applyNumberFormat="1" applyFill="1" applyBorder="1"/>
    <xf numFmtId="1" fontId="0" fillId="0" borderId="18" xfId="0" applyNumberFormat="1" applyBorder="1"/>
    <xf numFmtId="1" fontId="0" fillId="0" borderId="0" xfId="0" applyNumberFormat="1"/>
    <xf numFmtId="1" fontId="0" fillId="0" borderId="19" xfId="0" applyNumberFormat="1" applyBorder="1"/>
    <xf numFmtId="1" fontId="0" fillId="0" borderId="20" xfId="0" applyNumberFormat="1" applyBorder="1"/>
    <xf numFmtId="1" fontId="0" fillId="0" borderId="21" xfId="0" applyNumberFormat="1" applyBorder="1"/>
    <xf numFmtId="1" fontId="0" fillId="0" borderId="35" xfId="0" applyNumberFormat="1" applyBorder="1"/>
    <xf numFmtId="1" fontId="0" fillId="0" borderId="7" xfId="0" applyNumberFormat="1" applyBorder="1"/>
    <xf numFmtId="1" fontId="0" fillId="0" borderId="36" xfId="0" applyNumberFormat="1" applyBorder="1"/>
    <xf numFmtId="0" fontId="3" fillId="3" borderId="34" xfId="0" applyFont="1" applyFill="1" applyBorder="1" applyAlignment="1">
      <alignment horizontal="center" vertical="center"/>
    </xf>
    <xf numFmtId="0" fontId="0" fillId="3" borderId="34" xfId="0" applyFill="1" applyBorder="1" applyAlignment="1">
      <alignment horizontal="center" vertical="center"/>
    </xf>
    <xf numFmtId="1" fontId="0" fillId="2" borderId="34" xfId="0" applyNumberFormat="1" applyFill="1" applyBorder="1"/>
    <xf numFmtId="0" fontId="11" fillId="2" borderId="0" xfId="0" applyFont="1" applyFill="1" applyAlignment="1">
      <alignment horizontal="right"/>
    </xf>
    <xf numFmtId="165" fontId="0" fillId="2" borderId="34" xfId="0" applyNumberFormat="1" applyFill="1" applyBorder="1"/>
    <xf numFmtId="1" fontId="0" fillId="14" borderId="18" xfId="0" applyNumberFormat="1" applyFill="1" applyBorder="1"/>
    <xf numFmtId="1" fontId="0" fillId="14" borderId="0" xfId="0" applyNumberFormat="1" applyFill="1"/>
    <xf numFmtId="1" fontId="0" fillId="14" borderId="19" xfId="0" applyNumberFormat="1" applyFill="1" applyBorder="1"/>
    <xf numFmtId="1" fontId="0" fillId="14" borderId="28" xfId="0" applyNumberFormat="1" applyFill="1" applyBorder="1"/>
    <xf numFmtId="1" fontId="0" fillId="14" borderId="29" xfId="0" applyNumberFormat="1" applyFill="1" applyBorder="1"/>
    <xf numFmtId="1" fontId="0" fillId="14" borderId="30" xfId="0" applyNumberFormat="1" applyFill="1" applyBorder="1"/>
    <xf numFmtId="1" fontId="0" fillId="14" borderId="20" xfId="0" applyNumberFormat="1" applyFill="1" applyBorder="1"/>
    <xf numFmtId="1" fontId="0" fillId="14" borderId="21" xfId="0" applyNumberFormat="1" applyFill="1" applyBorder="1"/>
    <xf numFmtId="1" fontId="0" fillId="14" borderId="22" xfId="0" applyNumberFormat="1" applyFill="1" applyBorder="1"/>
    <xf numFmtId="1" fontId="0" fillId="0" borderId="37" xfId="0" applyNumberFormat="1" applyBorder="1"/>
    <xf numFmtId="1" fontId="0" fillId="0" borderId="38" xfId="0" applyNumberFormat="1" applyBorder="1"/>
    <xf numFmtId="1" fontId="0" fillId="0" borderId="39" xfId="0" applyNumberFormat="1" applyBorder="1"/>
    <xf numFmtId="0" fontId="33" fillId="2" borderId="0" xfId="0" applyFont="1" applyFill="1"/>
    <xf numFmtId="167" fontId="0" fillId="0" borderId="18" xfId="0" applyNumberFormat="1" applyBorder="1"/>
    <xf numFmtId="167" fontId="0" fillId="0" borderId="0" xfId="0" applyNumberFormat="1"/>
    <xf numFmtId="167" fontId="0" fillId="0" borderId="19" xfId="0" applyNumberFormat="1" applyBorder="1"/>
    <xf numFmtId="167" fontId="0" fillId="3" borderId="18" xfId="0" applyNumberFormat="1" applyFill="1" applyBorder="1"/>
    <xf numFmtId="167" fontId="0" fillId="3" borderId="2" xfId="0" applyNumberFormat="1" applyFill="1" applyBorder="1"/>
    <xf numFmtId="167" fontId="0" fillId="3" borderId="20" xfId="0" applyNumberFormat="1" applyFill="1" applyBorder="1"/>
    <xf numFmtId="167" fontId="0" fillId="3" borderId="3" xfId="0" applyNumberFormat="1" applyFill="1" applyBorder="1"/>
    <xf numFmtId="167" fontId="0" fillId="0" borderId="20" xfId="0" applyNumberFormat="1" applyBorder="1"/>
    <xf numFmtId="167" fontId="0" fillId="0" borderId="21" xfId="0" applyNumberFormat="1" applyBorder="1"/>
    <xf numFmtId="167" fontId="0" fillId="0" borderId="22" xfId="0" applyNumberFormat="1" applyBorder="1"/>
    <xf numFmtId="165" fontId="0" fillId="3" borderId="18" xfId="0" applyNumberFormat="1" applyFill="1" applyBorder="1"/>
    <xf numFmtId="165" fontId="0" fillId="3" borderId="2" xfId="0" applyNumberFormat="1" applyFill="1" applyBorder="1"/>
    <xf numFmtId="165" fontId="0" fillId="3" borderId="20" xfId="0" applyNumberFormat="1" applyFill="1" applyBorder="1"/>
    <xf numFmtId="165" fontId="0" fillId="3" borderId="3" xfId="0" applyNumberFormat="1" applyFill="1" applyBorder="1"/>
    <xf numFmtId="10" fontId="0" fillId="0" borderId="35" xfId="0" applyNumberFormat="1" applyBorder="1"/>
    <xf numFmtId="10" fontId="0" fillId="0" borderId="7" xfId="0" applyNumberFormat="1" applyBorder="1"/>
    <xf numFmtId="10" fontId="0" fillId="0" borderId="36" xfId="0" applyNumberFormat="1" applyBorder="1"/>
    <xf numFmtId="0" fontId="15" fillId="2" borderId="34" xfId="0" applyFont="1" applyFill="1" applyBorder="1" applyAlignment="1">
      <alignment horizontal="center" vertical="center"/>
    </xf>
    <xf numFmtId="49" fontId="11" fillId="2" borderId="0" xfId="0" applyNumberFormat="1" applyFont="1" applyFill="1" applyAlignment="1">
      <alignment horizontal="right" vertical="center"/>
    </xf>
    <xf numFmtId="0" fontId="15" fillId="2" borderId="0" xfId="0" applyFont="1" applyFill="1" applyAlignment="1">
      <alignment vertical="center"/>
    </xf>
    <xf numFmtId="0" fontId="15" fillId="8" borderId="34" xfId="0" applyFont="1" applyFill="1" applyBorder="1" applyAlignment="1">
      <alignment horizontal="center" vertical="center"/>
    </xf>
    <xf numFmtId="2" fontId="0" fillId="2" borderId="0" xfId="0" applyNumberFormat="1" applyFill="1"/>
    <xf numFmtId="0" fontId="35" fillId="2" borderId="21" xfId="0" applyFont="1" applyFill="1" applyBorder="1" applyAlignment="1">
      <alignment horizontal="left"/>
    </xf>
    <xf numFmtId="0" fontId="36" fillId="0" borderId="0" xfId="0" applyFont="1"/>
    <xf numFmtId="0" fontId="36" fillId="0" borderId="0" xfId="0" applyFont="1" applyAlignment="1">
      <alignment vertical="center"/>
    </xf>
    <xf numFmtId="0" fontId="15" fillId="5" borderId="34" xfId="0" applyFont="1" applyFill="1" applyBorder="1" applyAlignment="1">
      <alignment horizontal="center" vertical="center"/>
    </xf>
    <xf numFmtId="0" fontId="34" fillId="0" borderId="0" xfId="0" applyFont="1" applyAlignment="1">
      <alignment vertical="center"/>
    </xf>
    <xf numFmtId="0" fontId="0" fillId="0" borderId="34" xfId="0" applyBorder="1"/>
    <xf numFmtId="2" fontId="0" fillId="0" borderId="34" xfId="0" applyNumberFormat="1" applyBorder="1"/>
    <xf numFmtId="0" fontId="7" fillId="2" borderId="0" xfId="1" applyFill="1" applyBorder="1" applyAlignment="1">
      <alignment horizontal="center" vertical="center"/>
    </xf>
    <xf numFmtId="165" fontId="0" fillId="2" borderId="22" xfId="0" applyNumberFormat="1" applyFill="1" applyBorder="1"/>
    <xf numFmtId="1" fontId="19" fillId="8" borderId="6" xfId="0" applyNumberFormat="1" applyFont="1" applyFill="1" applyBorder="1" applyAlignment="1">
      <alignment horizontal="right" vertical="center"/>
    </xf>
    <xf numFmtId="0" fontId="36" fillId="2" borderId="0" xfId="0" applyFont="1" applyFill="1"/>
    <xf numFmtId="10" fontId="0" fillId="5" borderId="19" xfId="0" applyNumberFormat="1" applyFill="1" applyBorder="1"/>
    <xf numFmtId="10" fontId="0" fillId="5" borderId="20" xfId="0" applyNumberFormat="1" applyFill="1" applyBorder="1"/>
    <xf numFmtId="10" fontId="0" fillId="5" borderId="21" xfId="0" applyNumberFormat="1" applyFill="1" applyBorder="1"/>
    <xf numFmtId="10" fontId="0" fillId="5" borderId="22" xfId="0" applyNumberFormat="1" applyFill="1" applyBorder="1"/>
    <xf numFmtId="3" fontId="0" fillId="5" borderId="21" xfId="0" applyNumberFormat="1" applyFill="1" applyBorder="1"/>
    <xf numFmtId="3" fontId="0" fillId="5" borderId="22" xfId="0" applyNumberFormat="1" applyFill="1" applyBorder="1"/>
    <xf numFmtId="3" fontId="0" fillId="5" borderId="20" xfId="0" applyNumberFormat="1" applyFill="1" applyBorder="1"/>
    <xf numFmtId="165" fontId="0" fillId="5" borderId="18" xfId="0" applyNumberFormat="1" applyFill="1" applyBorder="1"/>
    <xf numFmtId="165" fontId="0" fillId="5" borderId="0" xfId="0" applyNumberFormat="1" applyFill="1"/>
    <xf numFmtId="165" fontId="0" fillId="5" borderId="19" xfId="0" applyNumberFormat="1" applyFill="1" applyBorder="1"/>
    <xf numFmtId="0" fontId="15" fillId="2" borderId="0" xfId="0" applyFont="1" applyFill="1"/>
    <xf numFmtId="49" fontId="11" fillId="2" borderId="0" xfId="0" applyNumberFormat="1" applyFont="1" applyFill="1" applyAlignment="1">
      <alignment horizontal="left" vertical="center"/>
    </xf>
    <xf numFmtId="0" fontId="15" fillId="2" borderId="0" xfId="0" applyFont="1" applyFill="1" applyAlignment="1">
      <alignment horizontal="left" vertical="top"/>
    </xf>
    <xf numFmtId="0" fontId="15" fillId="2" borderId="0" xfId="0" applyFont="1" applyFill="1" applyAlignment="1">
      <alignment horizontal="left" vertical="center"/>
    </xf>
    <xf numFmtId="0" fontId="38" fillId="2" borderId="0" xfId="0" applyFont="1" applyFill="1"/>
    <xf numFmtId="0" fontId="0" fillId="2" borderId="34" xfId="0" applyFill="1" applyBorder="1" applyAlignment="1">
      <alignment horizontal="center" vertical="center"/>
    </xf>
    <xf numFmtId="0" fontId="15" fillId="2" borderId="34" xfId="0" applyFont="1" applyFill="1" applyBorder="1" applyAlignment="1">
      <alignment horizontal="right" vertical="center"/>
    </xf>
    <xf numFmtId="0" fontId="39" fillId="18" borderId="34" xfId="0" applyFont="1" applyFill="1" applyBorder="1" applyAlignment="1">
      <alignment horizontal="center" vertical="center"/>
    </xf>
    <xf numFmtId="165" fontId="5" fillId="2" borderId="3" xfId="0" applyNumberFormat="1" applyFont="1" applyFill="1" applyBorder="1" applyAlignment="1">
      <alignment vertical="center" wrapText="1"/>
    </xf>
    <xf numFmtId="49" fontId="31" fillId="2" borderId="34" xfId="0" applyNumberFormat="1" applyFont="1" applyFill="1" applyBorder="1" applyAlignment="1">
      <alignment horizontal="right" vertical="center" wrapText="1"/>
    </xf>
    <xf numFmtId="166" fontId="23" fillId="2" borderId="0" xfId="0" applyNumberFormat="1" applyFont="1" applyFill="1" applyAlignment="1">
      <alignment horizontal="center" vertical="center"/>
    </xf>
    <xf numFmtId="9" fontId="0" fillId="2" borderId="5" xfId="0" applyNumberFormat="1" applyFill="1" applyBorder="1" applyAlignment="1">
      <alignment horizontal="center" vertical="center"/>
    </xf>
    <xf numFmtId="2" fontId="0" fillId="6" borderId="0" xfId="0" applyNumberFormat="1" applyFill="1"/>
    <xf numFmtId="2" fontId="29" fillId="6" borderId="0" xfId="0" applyNumberFormat="1" applyFont="1" applyFill="1"/>
    <xf numFmtId="2" fontId="23" fillId="2" borderId="0" xfId="0" applyNumberFormat="1" applyFont="1" applyFill="1"/>
    <xf numFmtId="2" fontId="29" fillId="6" borderId="0" xfId="0" applyNumberFormat="1" applyFont="1" applyFill="1" applyBorder="1" applyAlignment="1">
      <alignment horizontal="center" vertical="center"/>
    </xf>
    <xf numFmtId="166" fontId="29" fillId="6" borderId="0" xfId="0" applyNumberFormat="1" applyFont="1" applyFill="1" applyAlignment="1">
      <alignment horizontal="center" vertical="center"/>
    </xf>
    <xf numFmtId="2" fontId="29" fillId="6" borderId="5" xfId="0" applyNumberFormat="1" applyFont="1" applyFill="1" applyBorder="1" applyAlignment="1">
      <alignment horizontal="center" vertical="center"/>
    </xf>
    <xf numFmtId="0" fontId="0" fillId="20" borderId="0" xfId="0" applyFill="1"/>
    <xf numFmtId="0" fontId="15" fillId="20" borderId="34" xfId="0" applyFont="1" applyFill="1" applyBorder="1"/>
    <xf numFmtId="0" fontId="0" fillId="20" borderId="0" xfId="0" applyFill="1" applyAlignment="1">
      <alignment horizontal="right"/>
    </xf>
    <xf numFmtId="1" fontId="15" fillId="20" borderId="34" xfId="0" applyNumberFormat="1" applyFont="1" applyFill="1" applyBorder="1"/>
    <xf numFmtId="3" fontId="0" fillId="20" borderId="34" xfId="0" applyNumberFormat="1" applyFill="1" applyBorder="1"/>
    <xf numFmtId="0" fontId="0" fillId="5" borderId="0" xfId="0" applyFill="1"/>
    <xf numFmtId="0" fontId="15" fillId="5" borderId="34" xfId="0" applyFont="1" applyFill="1" applyBorder="1"/>
    <xf numFmtId="0" fontId="0" fillId="5" borderId="0" xfId="0" applyFill="1" applyAlignment="1">
      <alignment horizontal="right" vertical="center"/>
    </xf>
    <xf numFmtId="1" fontId="15" fillId="5" borderId="34" xfId="0" applyNumberFormat="1" applyFont="1" applyFill="1" applyBorder="1"/>
    <xf numFmtId="3" fontId="0" fillId="5" borderId="34" xfId="0" applyNumberFormat="1" applyFill="1" applyBorder="1"/>
    <xf numFmtId="0" fontId="40" fillId="18" borderId="34" xfId="0" applyFont="1" applyFill="1" applyBorder="1" applyAlignment="1">
      <alignment vertical="center"/>
    </xf>
    <xf numFmtId="1" fontId="0" fillId="2" borderId="34" xfId="0" applyNumberFormat="1" applyFill="1" applyBorder="1" applyAlignment="1">
      <alignment horizontal="right"/>
    </xf>
    <xf numFmtId="1" fontId="0" fillId="2" borderId="34" xfId="0" applyNumberFormat="1" applyFill="1" applyBorder="1" applyAlignment="1">
      <alignment horizontal="right" vertical="center"/>
    </xf>
    <xf numFmtId="9" fontId="0" fillId="2" borderId="0" xfId="0" applyNumberFormat="1" applyFill="1"/>
    <xf numFmtId="10" fontId="0" fillId="3" borderId="21" xfId="0" applyNumberFormat="1" applyFill="1" applyBorder="1"/>
    <xf numFmtId="10" fontId="0" fillId="3" borderId="22" xfId="0" applyNumberFormat="1" applyFill="1" applyBorder="1"/>
    <xf numFmtId="0" fontId="0" fillId="5" borderId="19" xfId="0" applyFill="1" applyBorder="1"/>
    <xf numFmtId="165" fontId="0" fillId="5" borderId="20" xfId="0" applyNumberFormat="1" applyFill="1" applyBorder="1"/>
    <xf numFmtId="165" fontId="0" fillId="5" borderId="21" xfId="0" applyNumberFormat="1" applyFill="1" applyBorder="1"/>
    <xf numFmtId="165" fontId="0" fillId="5" borderId="22" xfId="0" applyNumberFormat="1" applyFill="1" applyBorder="1"/>
    <xf numFmtId="1" fontId="0" fillId="5" borderId="18" xfId="0" applyNumberFormat="1" applyFill="1" applyBorder="1"/>
    <xf numFmtId="1" fontId="0" fillId="5" borderId="0" xfId="0" applyNumberFormat="1" applyFill="1"/>
    <xf numFmtId="1" fontId="0" fillId="5" borderId="19" xfId="0" applyNumberFormat="1" applyFill="1" applyBorder="1"/>
    <xf numFmtId="1" fontId="0" fillId="5" borderId="35" xfId="0" applyNumberFormat="1" applyFill="1" applyBorder="1"/>
    <xf numFmtId="1" fontId="0" fillId="5" borderId="7" xfId="0" applyNumberFormat="1" applyFill="1" applyBorder="1"/>
    <xf numFmtId="1" fontId="0" fillId="5" borderId="36" xfId="0" applyNumberFormat="1" applyFill="1" applyBorder="1"/>
    <xf numFmtId="1" fontId="0" fillId="5" borderId="20" xfId="0" applyNumberFormat="1" applyFill="1" applyBorder="1"/>
    <xf numFmtId="1" fontId="0" fillId="5" borderId="21" xfId="0" applyNumberFormat="1" applyFill="1" applyBorder="1"/>
    <xf numFmtId="1" fontId="0" fillId="5" borderId="22" xfId="0" applyNumberFormat="1" applyFill="1" applyBorder="1"/>
    <xf numFmtId="10" fontId="0" fillId="5" borderId="35" xfId="0" applyNumberFormat="1" applyFill="1" applyBorder="1"/>
    <xf numFmtId="10" fontId="0" fillId="5" borderId="7" xfId="0" applyNumberFormat="1" applyFill="1" applyBorder="1"/>
    <xf numFmtId="10" fontId="0" fillId="5" borderId="36" xfId="0" applyNumberFormat="1" applyFill="1" applyBorder="1"/>
    <xf numFmtId="165" fontId="0" fillId="2" borderId="0" xfId="0" applyNumberFormat="1" applyFill="1" applyBorder="1"/>
    <xf numFmtId="165" fontId="0" fillId="2" borderId="34" xfId="0" applyNumberFormat="1" applyFill="1" applyBorder="1" applyAlignment="1">
      <alignment horizontal="right" vertical="center"/>
    </xf>
    <xf numFmtId="0" fontId="5" fillId="2" borderId="0" xfId="0" applyFont="1" applyFill="1" applyAlignment="1">
      <alignment horizontal="left" vertical="center" wrapText="1"/>
    </xf>
    <xf numFmtId="0" fontId="8" fillId="2" borderId="0" xfId="0" applyFont="1" applyFill="1" applyAlignment="1">
      <alignment horizontal="center" vertical="center" wrapText="1"/>
    </xf>
    <xf numFmtId="0" fontId="5" fillId="2" borderId="21" xfId="0" applyFont="1" applyFill="1" applyBorder="1" applyAlignment="1">
      <alignment horizontal="center" vertical="center" wrapText="1"/>
    </xf>
    <xf numFmtId="0" fontId="39" fillId="19" borderId="34" xfId="0" applyFont="1" applyFill="1" applyBorder="1" applyAlignment="1">
      <alignment horizontal="center" vertical="center"/>
    </xf>
    <xf numFmtId="0" fontId="40" fillId="18" borderId="34" xfId="0" applyFont="1" applyFill="1" applyBorder="1" applyAlignment="1">
      <alignment horizontal="center" vertical="center"/>
    </xf>
    <xf numFmtId="0" fontId="13" fillId="2" borderId="0" xfId="0" applyFont="1" applyFill="1" applyAlignment="1">
      <alignment horizontal="left" vertical="center" wrapText="1"/>
    </xf>
    <xf numFmtId="0" fontId="8" fillId="2" borderId="34" xfId="0" applyFont="1" applyFill="1" applyBorder="1" applyAlignment="1">
      <alignment horizontal="center" vertical="center" wrapText="1"/>
    </xf>
    <xf numFmtId="0" fontId="8" fillId="2" borderId="0" xfId="0" applyFont="1" applyFill="1" applyAlignment="1">
      <alignment horizontal="left" vertical="center" wrapText="1"/>
    </xf>
    <xf numFmtId="0" fontId="0" fillId="2" borderId="0" xfId="0" applyFill="1" applyAlignment="1">
      <alignment horizontal="center" vertical="center"/>
    </xf>
    <xf numFmtId="0" fontId="0" fillId="2" borderId="0" xfId="0" applyFill="1" applyAlignment="1">
      <alignment horizontal="right" vertical="center"/>
    </xf>
    <xf numFmtId="0" fontId="0" fillId="2" borderId="0" xfId="0" applyFill="1" applyBorder="1"/>
    <xf numFmtId="3" fontId="0" fillId="2" borderId="0" xfId="0" applyNumberFormat="1" applyFill="1" applyBorder="1" applyAlignment="1">
      <alignment horizontal="center" vertical="center"/>
    </xf>
    <xf numFmtId="3" fontId="0" fillId="2" borderId="0" xfId="0" applyNumberFormat="1" applyFill="1" applyBorder="1" applyAlignment="1">
      <alignment horizontal="right" vertical="center"/>
    </xf>
    <xf numFmtId="165" fontId="0" fillId="2" borderId="0" xfId="0" applyNumberFormat="1" applyFill="1" applyBorder="1" applyAlignment="1">
      <alignment horizontal="right" vertical="center"/>
    </xf>
    <xf numFmtId="3" fontId="0" fillId="2" borderId="43" xfId="0" applyNumberFormat="1" applyFill="1" applyBorder="1" applyAlignment="1">
      <alignment horizontal="center" vertical="center"/>
    </xf>
    <xf numFmtId="165" fontId="0" fillId="2" borderId="40" xfId="0" applyNumberFormat="1" applyFill="1" applyBorder="1" applyAlignment="1">
      <alignment horizontal="right" vertical="center"/>
    </xf>
    <xf numFmtId="3" fontId="0" fillId="2" borderId="44" xfId="0" applyNumberFormat="1" applyFill="1" applyBorder="1" applyAlignment="1">
      <alignment horizontal="right" vertical="center"/>
    </xf>
    <xf numFmtId="165" fontId="0" fillId="2" borderId="41" xfId="0" applyNumberFormat="1" applyFill="1" applyBorder="1" applyAlignment="1">
      <alignment horizontal="right"/>
    </xf>
    <xf numFmtId="165" fontId="0" fillId="2" borderId="42" xfId="0" applyNumberFormat="1" applyFill="1" applyBorder="1" applyAlignment="1">
      <alignment horizontal="right"/>
    </xf>
    <xf numFmtId="165" fontId="0" fillId="2" borderId="41" xfId="0" applyNumberFormat="1" applyFill="1" applyBorder="1" applyAlignment="1">
      <alignment horizontal="right" vertical="center"/>
    </xf>
    <xf numFmtId="165" fontId="0" fillId="2" borderId="42" xfId="0" applyNumberFormat="1" applyFill="1" applyBorder="1" applyAlignment="1">
      <alignment horizontal="right" vertical="center"/>
    </xf>
    <xf numFmtId="3" fontId="15" fillId="21" borderId="14" xfId="0" applyNumberFormat="1" applyFont="1" applyFill="1" applyBorder="1"/>
    <xf numFmtId="3" fontId="15" fillId="21" borderId="3" xfId="0" applyNumberFormat="1" applyFont="1" applyFill="1" applyBorder="1"/>
    <xf numFmtId="3" fontId="15" fillId="21" borderId="13" xfId="0" applyNumberFormat="1" applyFont="1" applyFill="1" applyBorder="1"/>
    <xf numFmtId="165" fontId="0" fillId="2" borderId="2" xfId="0" applyNumberFormat="1" applyFill="1" applyBorder="1"/>
    <xf numFmtId="165" fontId="0" fillId="5" borderId="2" xfId="0" applyNumberFormat="1" applyFill="1" applyBorder="1"/>
    <xf numFmtId="165" fontId="0" fillId="2" borderId="3" xfId="0" applyNumberFormat="1" applyFill="1" applyBorder="1"/>
    <xf numFmtId="165" fontId="0" fillId="0" borderId="0" xfId="0" applyNumberFormat="1" applyBorder="1"/>
    <xf numFmtId="165" fontId="0" fillId="5" borderId="0" xfId="0" applyNumberFormat="1" applyFill="1" applyBorder="1"/>
    <xf numFmtId="3" fontId="0" fillId="2" borderId="12" xfId="0" applyNumberFormat="1" applyFill="1" applyBorder="1" applyAlignment="1">
      <alignment horizontal="right" vertical="center"/>
    </xf>
    <xf numFmtId="165" fontId="0" fillId="2" borderId="1" xfId="0" applyNumberFormat="1" applyFill="1" applyBorder="1" applyAlignment="1">
      <alignment horizontal="right" vertical="center"/>
    </xf>
    <xf numFmtId="3" fontId="15" fillId="21" borderId="34" xfId="0" applyNumberFormat="1" applyFont="1" applyFill="1" applyBorder="1"/>
    <xf numFmtId="165" fontId="0" fillId="0" borderId="34" xfId="0" applyNumberFormat="1" applyBorder="1"/>
    <xf numFmtId="165" fontId="0" fillId="2" borderId="34" xfId="0" applyNumberFormat="1" applyFill="1" applyBorder="1" applyAlignment="1">
      <alignment horizontal="right"/>
    </xf>
    <xf numFmtId="3" fontId="15" fillId="2" borderId="34" xfId="0" applyNumberFormat="1" applyFont="1" applyFill="1" applyBorder="1"/>
    <xf numFmtId="0" fontId="0" fillId="2" borderId="34" xfId="0" applyFill="1" applyBorder="1"/>
    <xf numFmtId="0" fontId="0" fillId="0" borderId="0" xfId="0" applyFill="1"/>
    <xf numFmtId="0" fontId="15" fillId="0" borderId="10" xfId="0" applyFont="1" applyFill="1" applyBorder="1"/>
    <xf numFmtId="0" fontId="15" fillId="0" borderId="9" xfId="0" applyFont="1" applyFill="1" applyBorder="1"/>
    <xf numFmtId="0" fontId="15" fillId="0" borderId="11" xfId="0" applyFont="1" applyFill="1" applyBorder="1"/>
    <xf numFmtId="0" fontId="15" fillId="0" borderId="5" xfId="0" applyFont="1" applyFill="1" applyBorder="1"/>
    <xf numFmtId="10" fontId="0" fillId="0" borderId="0" xfId="0" applyNumberFormat="1" applyBorder="1"/>
    <xf numFmtId="10" fontId="0" fillId="5" borderId="0" xfId="0" applyNumberFormat="1" applyFill="1" applyBorder="1"/>
    <xf numFmtId="165" fontId="0" fillId="2" borderId="33" xfId="0" applyNumberFormat="1" applyFill="1" applyBorder="1" applyAlignment="1">
      <alignment horizontal="right" vertical="center"/>
    </xf>
    <xf numFmtId="165" fontId="0" fillId="2" borderId="33" xfId="0" applyNumberFormat="1" applyFill="1" applyBorder="1" applyAlignment="1">
      <alignment horizontal="right"/>
    </xf>
    <xf numFmtId="3" fontId="15" fillId="2" borderId="33" xfId="0" applyNumberFormat="1" applyFont="1" applyFill="1" applyBorder="1"/>
    <xf numFmtId="0" fontId="0" fillId="0" borderId="33" xfId="0" applyBorder="1"/>
    <xf numFmtId="0" fontId="0" fillId="2" borderId="33" xfId="0" applyFill="1" applyBorder="1"/>
    <xf numFmtId="3" fontId="15" fillId="21" borderId="33" xfId="0" applyNumberFormat="1" applyFont="1" applyFill="1" applyBorder="1"/>
    <xf numFmtId="0" fontId="0" fillId="0" borderId="34" xfId="0" applyFill="1" applyBorder="1"/>
    <xf numFmtId="0" fontId="0" fillId="2" borderId="0" xfId="0" applyFill="1" applyAlignment="1">
      <alignment horizontal="center"/>
    </xf>
    <xf numFmtId="1" fontId="0" fillId="2" borderId="0" xfId="0" applyNumberFormat="1" applyFill="1" applyBorder="1"/>
    <xf numFmtId="3" fontId="0" fillId="2" borderId="34" xfId="0" applyNumberFormat="1" applyFill="1" applyBorder="1"/>
    <xf numFmtId="1" fontId="39" fillId="19" borderId="34" xfId="0" applyNumberFormat="1" applyFont="1" applyFill="1" applyBorder="1"/>
    <xf numFmtId="3" fontId="0" fillId="2" borderId="2" xfId="0" applyNumberFormat="1" applyFill="1" applyBorder="1"/>
    <xf numFmtId="1" fontId="39" fillId="18" borderId="34" xfId="0" applyNumberFormat="1" applyFont="1" applyFill="1" applyBorder="1"/>
    <xf numFmtId="0" fontId="0" fillId="0" borderId="0" xfId="0" applyFill="1" applyAlignment="1">
      <alignment horizontal="left" vertical="center"/>
    </xf>
    <xf numFmtId="0" fontId="30" fillId="2" borderId="0" xfId="0" applyFont="1" applyFill="1" applyBorder="1" applyAlignment="1">
      <alignment vertical="top" wrapText="1"/>
    </xf>
    <xf numFmtId="0" fontId="30" fillId="2" borderId="0" xfId="0" applyFont="1" applyFill="1" applyBorder="1" applyAlignment="1">
      <alignment vertical="center" wrapText="1"/>
    </xf>
    <xf numFmtId="0" fontId="0" fillId="2" borderId="0" xfId="0" applyFill="1" applyBorder="1" applyAlignment="1"/>
    <xf numFmtId="49" fontId="0" fillId="2" borderId="0" xfId="0" applyNumberFormat="1" applyFill="1" applyBorder="1" applyAlignment="1">
      <alignment vertical="top"/>
    </xf>
    <xf numFmtId="49" fontId="30" fillId="2" borderId="0" xfId="0" applyNumberFormat="1" applyFont="1" applyFill="1" applyBorder="1" applyAlignment="1">
      <alignment vertical="top"/>
    </xf>
    <xf numFmtId="2" fontId="0" fillId="2" borderId="34" xfId="0" applyNumberFormat="1" applyFill="1" applyBorder="1"/>
    <xf numFmtId="0" fontId="15" fillId="2" borderId="0" xfId="0" applyFont="1" applyFill="1" applyBorder="1" applyAlignment="1">
      <alignment horizontal="left"/>
    </xf>
    <xf numFmtId="0" fontId="30" fillId="2" borderId="0" xfId="0" applyFont="1" applyFill="1" applyBorder="1" applyAlignment="1"/>
    <xf numFmtId="0" fontId="15" fillId="2" borderId="0" xfId="0" applyFont="1" applyFill="1" applyBorder="1" applyAlignment="1">
      <alignment vertical="center"/>
    </xf>
    <xf numFmtId="49" fontId="11" fillId="2" borderId="34" xfId="0" applyNumberFormat="1" applyFont="1" applyFill="1" applyBorder="1" applyAlignment="1">
      <alignment horizontal="center" vertical="center"/>
    </xf>
    <xf numFmtId="0" fontId="30" fillId="2" borderId="0" xfId="0" applyFont="1" applyFill="1" applyBorder="1" applyAlignment="1">
      <alignment vertical="top"/>
    </xf>
    <xf numFmtId="0" fontId="37" fillId="2" borderId="0" xfId="0" applyFont="1" applyFill="1" applyBorder="1" applyAlignment="1">
      <alignment vertical="center" wrapText="1"/>
    </xf>
    <xf numFmtId="0" fontId="37" fillId="2" borderId="0" xfId="0" applyFont="1" applyFill="1" applyBorder="1" applyAlignment="1">
      <alignment vertical="top" wrapText="1"/>
    </xf>
    <xf numFmtId="49" fontId="30" fillId="2" borderId="0" xfId="0" applyNumberFormat="1" applyFont="1" applyFill="1" applyBorder="1" applyAlignment="1">
      <alignment vertical="top" wrapText="1"/>
    </xf>
    <xf numFmtId="2" fontId="15" fillId="2" borderId="34" xfId="0" applyNumberFormat="1" applyFont="1" applyFill="1" applyBorder="1" applyAlignment="1">
      <alignment horizontal="center" vertical="center"/>
    </xf>
    <xf numFmtId="3" fontId="0" fillId="0" borderId="18" xfId="0" applyNumberFormat="1" applyFill="1" applyBorder="1"/>
    <xf numFmtId="3" fontId="0" fillId="0" borderId="0" xfId="0" applyNumberFormat="1" applyFill="1"/>
    <xf numFmtId="3" fontId="0" fillId="0" borderId="19" xfId="0" applyNumberFormat="1" applyFill="1" applyBorder="1"/>
    <xf numFmtId="0" fontId="0" fillId="3" borderId="0" xfId="0" applyFill="1" applyBorder="1"/>
    <xf numFmtId="3" fontId="0" fillId="0" borderId="0" xfId="0" applyNumberFormat="1" applyBorder="1"/>
    <xf numFmtId="3" fontId="0" fillId="5" borderId="0" xfId="0" applyNumberFormat="1" applyFill="1" applyBorder="1"/>
    <xf numFmtId="10" fontId="0" fillId="2" borderId="0" xfId="0" applyNumberFormat="1" applyFill="1" applyBorder="1"/>
    <xf numFmtId="10" fontId="0" fillId="3" borderId="0" xfId="0" applyNumberFormat="1" applyFill="1" applyBorder="1"/>
    <xf numFmtId="10" fontId="0" fillId="17" borderId="0" xfId="0" applyNumberFormat="1" applyFill="1" applyBorder="1"/>
    <xf numFmtId="3" fontId="0" fillId="2" borderId="0" xfId="0" applyNumberFormat="1" applyFill="1" applyBorder="1"/>
    <xf numFmtId="3" fontId="0" fillId="3" borderId="0" xfId="0" applyNumberFormat="1" applyFill="1" applyBorder="1"/>
    <xf numFmtId="0" fontId="0" fillId="2" borderId="0" xfId="0" applyFill="1" applyAlignment="1">
      <alignment wrapText="1"/>
    </xf>
    <xf numFmtId="0" fontId="16" fillId="2" borderId="0" xfId="0" applyFont="1" applyFill="1" applyAlignment="1">
      <alignment horizontal="right" vertical="center"/>
    </xf>
    <xf numFmtId="164" fontId="0" fillId="2" borderId="48" xfId="0" applyNumberFormat="1" applyFill="1" applyBorder="1" applyAlignment="1">
      <alignment horizontal="center" vertical="center"/>
    </xf>
    <xf numFmtId="0" fontId="0" fillId="5" borderId="34" xfId="0" applyFill="1" applyBorder="1"/>
    <xf numFmtId="0" fontId="0" fillId="8" borderId="34" xfId="0" applyFill="1" applyBorder="1"/>
    <xf numFmtId="0" fontId="0" fillId="22" borderId="34" xfId="0" applyFill="1" applyBorder="1"/>
    <xf numFmtId="164" fontId="0" fillId="14" borderId="5" xfId="0" applyNumberFormat="1" applyFill="1" applyBorder="1" applyAlignment="1">
      <alignment horizontal="center" vertical="center"/>
    </xf>
    <xf numFmtId="164" fontId="0" fillId="14" borderId="48" xfId="0" applyNumberFormat="1" applyFill="1" applyBorder="1" applyAlignment="1">
      <alignment horizontal="center" vertical="center"/>
    </xf>
    <xf numFmtId="168" fontId="0" fillId="14" borderId="5" xfId="0" applyNumberFormat="1" applyFill="1" applyBorder="1" applyAlignment="1">
      <alignment horizontal="center" vertical="center"/>
    </xf>
    <xf numFmtId="0" fontId="0" fillId="22" borderId="34" xfId="0" applyFill="1" applyBorder="1" applyAlignment="1">
      <alignment horizontal="center" vertical="center"/>
    </xf>
    <xf numFmtId="0" fontId="0" fillId="8" borderId="34" xfId="0" applyFill="1" applyBorder="1" applyAlignment="1">
      <alignment horizontal="center" vertical="center"/>
    </xf>
    <xf numFmtId="164" fontId="0" fillId="2" borderId="34" xfId="0" applyNumberFormat="1" applyFill="1" applyBorder="1" applyAlignment="1">
      <alignment horizontal="center" vertical="center"/>
    </xf>
    <xf numFmtId="164" fontId="0" fillId="22" borderId="34" xfId="0" applyNumberFormat="1" applyFill="1" applyBorder="1" applyAlignment="1">
      <alignment horizontal="center" vertical="center"/>
    </xf>
    <xf numFmtId="164" fontId="0" fillId="8" borderId="34" xfId="0" applyNumberFormat="1" applyFill="1" applyBorder="1" applyAlignment="1">
      <alignment horizontal="center" vertical="center"/>
    </xf>
    <xf numFmtId="0" fontId="0" fillId="21" borderId="34" xfId="0" applyFill="1" applyBorder="1" applyAlignment="1">
      <alignment horizontal="center" vertical="center"/>
    </xf>
    <xf numFmtId="0" fontId="0" fillId="21" borderId="0" xfId="0" applyFill="1"/>
    <xf numFmtId="0" fontId="0" fillId="21" borderId="34" xfId="0" applyFill="1" applyBorder="1"/>
    <xf numFmtId="2" fontId="0" fillId="0" borderId="0" xfId="0" applyNumberFormat="1" applyFill="1"/>
    <xf numFmtId="2" fontId="0" fillId="6" borderId="34" xfId="0" applyNumberFormat="1" applyFill="1" applyBorder="1"/>
    <xf numFmtId="0" fontId="39" fillId="15" borderId="1" xfId="0" applyFont="1" applyFill="1" applyBorder="1"/>
    <xf numFmtId="0" fontId="15" fillId="0" borderId="34" xfId="0" applyFont="1" applyFill="1" applyBorder="1"/>
    <xf numFmtId="166" fontId="0" fillId="6" borderId="34" xfId="0" applyNumberFormat="1" applyFill="1" applyBorder="1" applyAlignment="1">
      <alignment horizontal="center" vertical="center"/>
    </xf>
    <xf numFmtId="0" fontId="40" fillId="15" borderId="34" xfId="0" applyFont="1" applyFill="1" applyBorder="1"/>
    <xf numFmtId="0" fontId="23" fillId="15" borderId="34" xfId="0" applyFont="1" applyFill="1" applyBorder="1"/>
    <xf numFmtId="0" fontId="23" fillId="15" borderId="34" xfId="0" applyFont="1" applyFill="1" applyBorder="1" applyAlignment="1">
      <alignment horizontal="left" vertical="center"/>
    </xf>
    <xf numFmtId="0" fontId="23" fillId="15" borderId="34" xfId="0" applyFont="1" applyFill="1" applyBorder="1" applyAlignment="1">
      <alignment horizontal="right" vertical="center"/>
    </xf>
    <xf numFmtId="1" fontId="0" fillId="6" borderId="0" xfId="0" applyNumberFormat="1" applyFill="1" applyAlignment="1">
      <alignment horizontal="right" vertical="center"/>
    </xf>
    <xf numFmtId="0" fontId="15" fillId="2" borderId="0" xfId="0" applyFont="1" applyFill="1" applyAlignment="1">
      <alignment horizontal="center" vertical="center"/>
    </xf>
    <xf numFmtId="49" fontId="15" fillId="2" borderId="34" xfId="0" applyNumberFormat="1" applyFont="1" applyFill="1" applyBorder="1" applyAlignment="1">
      <alignment horizontal="center" vertical="center"/>
    </xf>
    <xf numFmtId="0" fontId="14" fillId="2" borderId="0" xfId="0" applyFont="1" applyFill="1" applyAlignment="1">
      <alignment horizontal="center" vertical="center"/>
    </xf>
    <xf numFmtId="0" fontId="5" fillId="2" borderId="0" xfId="0" applyFont="1" applyFill="1" applyAlignment="1">
      <alignment horizontal="left" vertical="center" wrapText="1"/>
    </xf>
    <xf numFmtId="0" fontId="8" fillId="2" borderId="31" xfId="0" applyFont="1" applyFill="1" applyBorder="1" applyAlignment="1">
      <alignment horizontal="center" vertical="center" wrapText="1"/>
    </xf>
    <xf numFmtId="0" fontId="8" fillId="2" borderId="32" xfId="0" applyFont="1" applyFill="1" applyBorder="1" applyAlignment="1">
      <alignment horizontal="center" vertical="center" wrapText="1"/>
    </xf>
    <xf numFmtId="0" fontId="8" fillId="2" borderId="33" xfId="0" applyFont="1" applyFill="1" applyBorder="1" applyAlignment="1">
      <alignment horizontal="center" vertical="center" wrapText="1"/>
    </xf>
    <xf numFmtId="0" fontId="5" fillId="2" borderId="31" xfId="0" applyFont="1" applyFill="1" applyBorder="1" applyAlignment="1">
      <alignment horizontal="center" vertical="center" wrapText="1"/>
    </xf>
    <xf numFmtId="0" fontId="5" fillId="2" borderId="32" xfId="0" applyFont="1" applyFill="1" applyBorder="1" applyAlignment="1">
      <alignment horizontal="center" vertical="center" wrapText="1"/>
    </xf>
    <xf numFmtId="0" fontId="5" fillId="2" borderId="33" xfId="0" applyFont="1" applyFill="1" applyBorder="1" applyAlignment="1">
      <alignment horizontal="center" vertical="center" wrapText="1"/>
    </xf>
    <xf numFmtId="0" fontId="8" fillId="2" borderId="21" xfId="0" applyFont="1" applyFill="1" applyBorder="1" applyAlignment="1">
      <alignment horizontal="center" vertical="center" wrapText="1"/>
    </xf>
    <xf numFmtId="0" fontId="8" fillId="2" borderId="20" xfId="0" applyFont="1" applyFill="1" applyBorder="1" applyAlignment="1">
      <alignment horizontal="center" vertical="center" wrapText="1"/>
    </xf>
    <xf numFmtId="0" fontId="8" fillId="2" borderId="22" xfId="0" applyFont="1" applyFill="1" applyBorder="1" applyAlignment="1">
      <alignment horizontal="center" vertical="center" wrapText="1"/>
    </xf>
    <xf numFmtId="3" fontId="39" fillId="15" borderId="45" xfId="0" applyNumberFormat="1" applyFont="1" applyFill="1" applyBorder="1" applyAlignment="1">
      <alignment horizontal="center"/>
    </xf>
    <xf numFmtId="3" fontId="39" fillId="15" borderId="46" xfId="0" applyNumberFormat="1" applyFont="1" applyFill="1" applyBorder="1" applyAlignment="1">
      <alignment horizontal="center"/>
    </xf>
    <xf numFmtId="3" fontId="39" fillId="15" borderId="47" xfId="0" applyNumberFormat="1" applyFont="1" applyFill="1" applyBorder="1" applyAlignment="1">
      <alignment horizontal="center"/>
    </xf>
    <xf numFmtId="3" fontId="39" fillId="15" borderId="31" xfId="0" applyNumberFormat="1" applyFont="1" applyFill="1" applyBorder="1" applyAlignment="1">
      <alignment horizontal="center"/>
    </xf>
    <xf numFmtId="3" fontId="39" fillId="15" borderId="32" xfId="0" applyNumberFormat="1" applyFont="1" applyFill="1" applyBorder="1" applyAlignment="1">
      <alignment horizontal="center"/>
    </xf>
    <xf numFmtId="3" fontId="39" fillId="15" borderId="33" xfId="0" applyNumberFormat="1" applyFont="1" applyFill="1" applyBorder="1" applyAlignment="1">
      <alignment horizontal="center"/>
    </xf>
    <xf numFmtId="0" fontId="38" fillId="5" borderId="18" xfId="0" applyFont="1" applyFill="1" applyBorder="1" applyAlignment="1">
      <alignment horizontal="center" vertical="center"/>
    </xf>
    <xf numFmtId="0" fontId="38" fillId="5" borderId="0" xfId="0" applyFont="1" applyFill="1" applyBorder="1" applyAlignment="1">
      <alignment horizontal="center" vertical="center"/>
    </xf>
    <xf numFmtId="0" fontId="38" fillId="5" borderId="19" xfId="0" applyFont="1" applyFill="1" applyBorder="1" applyAlignment="1">
      <alignment horizontal="center" vertical="center"/>
    </xf>
    <xf numFmtId="0" fontId="38" fillId="20" borderId="18" xfId="0" applyFont="1" applyFill="1" applyBorder="1" applyAlignment="1">
      <alignment horizontal="center" vertical="center"/>
    </xf>
    <xf numFmtId="0" fontId="38" fillId="20" borderId="0" xfId="0" applyFont="1" applyFill="1" applyBorder="1" applyAlignment="1">
      <alignment horizontal="center" vertical="center"/>
    </xf>
    <xf numFmtId="0" fontId="38" fillId="20" borderId="19" xfId="0" applyFont="1" applyFill="1" applyBorder="1" applyAlignment="1">
      <alignment horizontal="center" vertical="center"/>
    </xf>
    <xf numFmtId="0" fontId="39" fillId="19" borderId="31" xfId="0" applyFont="1" applyFill="1" applyBorder="1" applyAlignment="1">
      <alignment horizontal="center" vertical="center"/>
    </xf>
    <xf numFmtId="0" fontId="39" fillId="19" borderId="32" xfId="0" applyFont="1" applyFill="1" applyBorder="1" applyAlignment="1">
      <alignment horizontal="center" vertical="center"/>
    </xf>
    <xf numFmtId="0" fontId="39" fillId="19" borderId="33" xfId="0" applyFont="1" applyFill="1" applyBorder="1" applyAlignment="1">
      <alignment horizontal="center" vertical="center"/>
    </xf>
    <xf numFmtId="0" fontId="0" fillId="2" borderId="31" xfId="0" applyFill="1" applyBorder="1" applyAlignment="1">
      <alignment horizontal="center" vertical="center"/>
    </xf>
    <xf numFmtId="0" fontId="0" fillId="2" borderId="32" xfId="0" applyFill="1" applyBorder="1" applyAlignment="1">
      <alignment horizontal="center" vertical="center"/>
    </xf>
    <xf numFmtId="0" fontId="0" fillId="2" borderId="33" xfId="0" applyFill="1" applyBorder="1" applyAlignment="1">
      <alignment horizontal="center" vertical="center"/>
    </xf>
    <xf numFmtId="0" fontId="0" fillId="2" borderId="34" xfId="0" applyFill="1" applyBorder="1" applyAlignment="1">
      <alignment horizontal="left" wrapText="1"/>
    </xf>
    <xf numFmtId="0" fontId="0" fillId="2" borderId="34" xfId="0" applyFill="1" applyBorder="1" applyAlignment="1">
      <alignment horizontal="left" vertical="top" wrapText="1"/>
    </xf>
    <xf numFmtId="0" fontId="15" fillId="2" borderId="0" xfId="0" applyFont="1" applyFill="1" applyAlignment="1">
      <alignment horizontal="left"/>
    </xf>
    <xf numFmtId="0" fontId="35" fillId="2" borderId="21" xfId="0" applyFont="1" applyFill="1" applyBorder="1" applyAlignment="1">
      <alignment horizontal="left"/>
    </xf>
    <xf numFmtId="0" fontId="35" fillId="2" borderId="0" xfId="0" applyFont="1" applyFill="1" applyBorder="1" applyAlignment="1">
      <alignment horizontal="left"/>
    </xf>
    <xf numFmtId="2" fontId="15" fillId="8" borderId="34" xfId="0" applyNumberFormat="1" applyFont="1" applyFill="1" applyBorder="1" applyAlignment="1">
      <alignment horizontal="center" vertical="center"/>
    </xf>
    <xf numFmtId="0" fontId="41" fillId="0" borderId="0" xfId="0" applyFont="1" applyAlignment="1">
      <alignment horizontal="center" vertical="center" wrapText="1"/>
    </xf>
    <xf numFmtId="0" fontId="22" fillId="2" borderId="0" xfId="0" applyFont="1" applyFill="1"/>
    <xf numFmtId="0" fontId="9" fillId="2" borderId="6" xfId="0" applyFont="1" applyFill="1" applyBorder="1" applyAlignment="1">
      <alignment horizontal="right" vertical="center"/>
    </xf>
    <xf numFmtId="0" fontId="9" fillId="2" borderId="0" xfId="0" applyFont="1" applyFill="1" applyAlignment="1">
      <alignment horizontal="right" vertical="center"/>
    </xf>
  </cellXfs>
  <cellStyles count="5">
    <cellStyle name="Hyperlink" xfId="1" xr:uid="{00000000-000B-0000-0000-000008000000}"/>
    <cellStyle name="Normální" xfId="0" builtinId="0"/>
    <cellStyle name="Normální 2" xfId="3" xr:uid="{82BA86D2-8DD1-4CA1-8A0A-580D5E91EA08}"/>
    <cellStyle name="Normální 2 2" xfId="4" xr:uid="{45C274F8-26EE-47E5-BC38-999DEF8E7E0F}"/>
    <cellStyle name="Normální 3" xfId="2" xr:uid="{0B723431-88BD-412E-925D-06B1EE881A53}"/>
  </cellStyles>
  <dxfs count="0"/>
  <tableStyles count="0" defaultTableStyle="TableStyleMedium2" defaultPivotStyle="PivotStyleLight16"/>
  <colors>
    <mruColors>
      <color rgb="FFFF7E79"/>
      <color rgb="FFFF7C80"/>
      <color rgb="FFFF2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102.xml"/><Relationship Id="rId1" Type="http://schemas.microsoft.com/office/2011/relationships/chartStyle" Target="style102.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103.xml"/><Relationship Id="rId1" Type="http://schemas.microsoft.com/office/2011/relationships/chartStyle" Target="style103.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104.xml"/><Relationship Id="rId1" Type="http://schemas.microsoft.com/office/2011/relationships/chartStyle" Target="style104.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105.xml"/><Relationship Id="rId1" Type="http://schemas.microsoft.com/office/2011/relationships/chartStyle" Target="style105.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106.xml"/><Relationship Id="rId1" Type="http://schemas.microsoft.com/office/2011/relationships/chartStyle" Target="style106.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88.xml"/><Relationship Id="rId2" Type="http://schemas.microsoft.com/office/2011/relationships/chartColorStyle" Target="colors107.xml"/><Relationship Id="rId1" Type="http://schemas.microsoft.com/office/2011/relationships/chartStyle" Target="style107.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89.xml"/><Relationship Id="rId2" Type="http://schemas.microsoft.com/office/2011/relationships/chartColorStyle" Target="colors108.xml"/><Relationship Id="rId1" Type="http://schemas.microsoft.com/office/2011/relationships/chartStyle" Target="style108.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90.xml"/><Relationship Id="rId2" Type="http://schemas.microsoft.com/office/2011/relationships/chartColorStyle" Target="colors109.xml"/><Relationship Id="rId1" Type="http://schemas.microsoft.com/office/2011/relationships/chartStyle" Target="style109.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91.xml"/><Relationship Id="rId2" Type="http://schemas.microsoft.com/office/2011/relationships/chartColorStyle" Target="colors110.xml"/><Relationship Id="rId1" Type="http://schemas.microsoft.com/office/2011/relationships/chartStyle" Target="style1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65.xml"/><Relationship Id="rId1" Type="http://schemas.microsoft.com/office/2011/relationships/chartStyle" Target="style65.xml"/><Relationship Id="rId4" Type="http://schemas.openxmlformats.org/officeDocument/2006/relationships/chartUserShapes" Target="../drawings/drawing2.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67.xml"/><Relationship Id="rId1" Type="http://schemas.microsoft.com/office/2011/relationships/chartStyle" Target="style67.xml"/><Relationship Id="rId4" Type="http://schemas.openxmlformats.org/officeDocument/2006/relationships/chartUserShapes" Target="../drawings/drawing3.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72.xml"/><Relationship Id="rId1" Type="http://schemas.microsoft.com/office/2011/relationships/chartStyle" Target="style72.xml"/><Relationship Id="rId4" Type="http://schemas.openxmlformats.org/officeDocument/2006/relationships/chartUserShapes" Target="../drawings/drawing5.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75.xml"/><Relationship Id="rId1" Type="http://schemas.microsoft.com/office/2011/relationships/chartStyle" Target="style75.xml"/><Relationship Id="rId4" Type="http://schemas.openxmlformats.org/officeDocument/2006/relationships/chartUserShapes" Target="../drawings/drawing6.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76.xml"/><Relationship Id="rId1" Type="http://schemas.microsoft.com/office/2011/relationships/chartStyle" Target="style76.xml"/><Relationship Id="rId4" Type="http://schemas.openxmlformats.org/officeDocument/2006/relationships/chartUserShapes" Target="../drawings/drawing7.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77.xml"/><Relationship Id="rId1" Type="http://schemas.microsoft.com/office/2011/relationships/chartStyle" Target="style77.xml"/><Relationship Id="rId4" Type="http://schemas.openxmlformats.org/officeDocument/2006/relationships/chartUserShapes" Target="../drawings/drawing8.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81.xml"/><Relationship Id="rId1" Type="http://schemas.microsoft.com/office/2011/relationships/chartStyle" Target="style81.xml"/><Relationship Id="rId4" Type="http://schemas.openxmlformats.org/officeDocument/2006/relationships/chartUserShapes" Target="../drawings/drawing9.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97.xml"/><Relationship Id="rId1" Type="http://schemas.microsoft.com/office/2011/relationships/chartStyle" Target="style97.xml"/></Relationships>
</file>

<file path=xl/charts/_rels/chart96.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99.xml"/><Relationship Id="rId1" Type="http://schemas.microsoft.com/office/2011/relationships/chartStyle" Target="style99.xml"/></Relationships>
</file>

<file path=xl/charts/_rels/chart98.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101.xml"/><Relationship Id="rId1" Type="http://schemas.microsoft.com/office/2011/relationships/chartStyle" Target="style101.xml"/></Relationships>
</file>

<file path=xl/charts/_rels/chartEx1.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Ex2.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lgn="ctr" rtl="0">
              <a:defRPr lang="en-US" sz="1200" b="0" i="0" u="none" strike="noStrike" kern="1200" cap="none" spc="50" baseline="0">
                <a:solidFill>
                  <a:sysClr val="windowText" lastClr="000000">
                    <a:lumMod val="65000"/>
                    <a:lumOff val="35000"/>
                  </a:sysClr>
                </a:solidFill>
                <a:latin typeface="+mn-lt"/>
                <a:ea typeface="+mn-ea"/>
                <a:cs typeface="+mn-cs"/>
              </a:defRPr>
            </a:pPr>
            <a:r>
              <a:rPr lang="en-US" sz="1200" b="0" i="0" u="none" strike="noStrike" kern="1200" cap="none" spc="50" baseline="0">
                <a:solidFill>
                  <a:sysClr val="windowText" lastClr="000000">
                    <a:lumMod val="65000"/>
                    <a:lumOff val="35000"/>
                  </a:sysClr>
                </a:solidFill>
                <a:latin typeface="+mn-lt"/>
                <a:ea typeface="+mn-ea"/>
                <a:cs typeface="+mn-cs"/>
              </a:rPr>
              <a:t>1.1 Aktuálnost a kvalita strategie rozvoje úřadu</a:t>
            </a:r>
          </a:p>
        </c:rich>
      </c:tx>
      <c:overlay val="0"/>
      <c:spPr>
        <a:noFill/>
        <a:ln>
          <a:noFill/>
        </a:ln>
        <a:effectLst/>
      </c:spPr>
      <c:txPr>
        <a:bodyPr rot="0" spcFirstLastPara="1" vertOverflow="ellipsis" vert="horz" wrap="square" anchor="t" anchorCtr="0"/>
        <a:lstStyle/>
        <a:p>
          <a:pPr algn="ctr" rtl="0">
            <a:defRPr lang="en-US" sz="1200" b="0" i="0" u="none" strike="noStrike" kern="1200" cap="none" spc="50" baseline="0">
              <a:solidFill>
                <a:sysClr val="windowText" lastClr="000000">
                  <a:lumMod val="65000"/>
                  <a:lumOff val="35000"/>
                </a:sysClr>
              </a:solidFill>
              <a:latin typeface="+mn-lt"/>
              <a:ea typeface="+mn-ea"/>
              <a:cs typeface="+mn-cs"/>
            </a:defRPr>
          </a:pPr>
          <a:endParaRPr lang="cs-CZ"/>
        </a:p>
      </c:txPr>
    </c:title>
    <c:autoTitleDeleted val="0"/>
    <c:plotArea>
      <c:layout/>
      <c:barChart>
        <c:barDir val="col"/>
        <c:grouping val="clustered"/>
        <c:varyColors val="0"/>
        <c:ser>
          <c:idx val="0"/>
          <c:order val="0"/>
          <c:tx>
            <c:strRef>
              <c:f>VÝSLEDKY_1_2_3!$AM$6</c:f>
              <c:strCache>
                <c:ptCount val="1"/>
                <c:pt idx="0">
                  <c:v>POČET</c:v>
                </c:pt>
              </c:strCache>
            </c:strRef>
          </c:tx>
          <c:spPr>
            <a:noFill/>
            <a:ln w="25400" cap="flat" cmpd="sng" algn="ctr">
              <a:solidFill>
                <a:schemeClr val="accent1"/>
              </a:solidFill>
              <a:miter lim="800000"/>
            </a:ln>
            <a:effectLst/>
          </c:spPr>
          <c:invertIfNegative val="0"/>
          <c:dPt>
            <c:idx val="0"/>
            <c:invertIfNegative val="0"/>
            <c:bubble3D val="0"/>
            <c:spPr>
              <a:solidFill>
                <a:schemeClr val="tx1"/>
              </a:solidFill>
              <a:ln w="25400" cap="flat" cmpd="sng" algn="ctr">
                <a:noFill/>
                <a:miter lim="800000"/>
              </a:ln>
              <a:effectLst/>
            </c:spPr>
            <c:extLst>
              <c:ext xmlns:c16="http://schemas.microsoft.com/office/drawing/2014/chart" uri="{C3380CC4-5D6E-409C-BE32-E72D297353CC}">
                <c16:uniqueId val="{00000001-D7F1-4874-9B3C-20C20F8F72C3}"/>
              </c:ext>
            </c:extLst>
          </c:dPt>
          <c:dPt>
            <c:idx val="1"/>
            <c:invertIfNegative val="0"/>
            <c:bubble3D val="0"/>
            <c:spPr>
              <a:solidFill>
                <a:srgbClr val="FF0000"/>
              </a:solidFill>
              <a:ln w="25400" cap="flat" cmpd="sng" algn="ctr">
                <a:noFill/>
                <a:miter lim="800000"/>
              </a:ln>
              <a:effectLst/>
            </c:spPr>
            <c:extLst>
              <c:ext xmlns:c16="http://schemas.microsoft.com/office/drawing/2014/chart" uri="{C3380CC4-5D6E-409C-BE32-E72D297353CC}">
                <c16:uniqueId val="{00000002-D7F1-4874-9B3C-20C20F8F72C3}"/>
              </c:ext>
            </c:extLst>
          </c:dPt>
          <c:dPt>
            <c:idx val="2"/>
            <c:invertIfNegative val="0"/>
            <c:bubble3D val="0"/>
            <c:spPr>
              <a:solidFill>
                <a:schemeClr val="bg1">
                  <a:lumMod val="65000"/>
                </a:schemeClr>
              </a:solidFill>
              <a:ln w="25400" cap="flat" cmpd="sng" algn="ctr">
                <a:noFill/>
                <a:miter lim="800000"/>
              </a:ln>
              <a:effectLst/>
            </c:spPr>
            <c:extLst>
              <c:ext xmlns:c16="http://schemas.microsoft.com/office/drawing/2014/chart" uri="{C3380CC4-5D6E-409C-BE32-E72D297353CC}">
                <c16:uniqueId val="{00000003-D7F1-4874-9B3C-20C20F8F72C3}"/>
              </c:ext>
            </c:extLst>
          </c:dPt>
          <c:dPt>
            <c:idx val="3"/>
            <c:invertIfNegative val="0"/>
            <c:bubble3D val="0"/>
            <c:spPr>
              <a:solidFill>
                <a:schemeClr val="accent6">
                  <a:lumMod val="40000"/>
                  <a:lumOff val="60000"/>
                </a:schemeClr>
              </a:solidFill>
              <a:ln w="25400" cap="flat" cmpd="sng" algn="ctr">
                <a:noFill/>
                <a:miter lim="800000"/>
              </a:ln>
              <a:effectLst/>
            </c:spPr>
            <c:extLst>
              <c:ext xmlns:c16="http://schemas.microsoft.com/office/drawing/2014/chart" uri="{C3380CC4-5D6E-409C-BE32-E72D297353CC}">
                <c16:uniqueId val="{00000004-D7F1-4874-9B3C-20C20F8F72C3}"/>
              </c:ext>
            </c:extLst>
          </c:dPt>
          <c:dPt>
            <c:idx val="4"/>
            <c:invertIfNegative val="0"/>
            <c:bubble3D val="0"/>
            <c:spPr>
              <a:solidFill>
                <a:schemeClr val="accent6"/>
              </a:solidFill>
              <a:ln w="25400" cap="flat" cmpd="sng" algn="ctr">
                <a:noFill/>
                <a:miter lim="800000"/>
              </a:ln>
              <a:effectLst/>
            </c:spPr>
            <c:extLst>
              <c:ext xmlns:c16="http://schemas.microsoft.com/office/drawing/2014/chart" uri="{C3380CC4-5D6E-409C-BE32-E72D297353CC}">
                <c16:uniqueId val="{00000005-D7F1-4874-9B3C-20C20F8F72C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VÝSLEDKY_1_2_3!$AM$7:$AM$11</c:f>
              <c:numCache>
                <c:formatCode>0;\-0;;@</c:formatCode>
                <c:ptCount val="5"/>
                <c:pt idx="0">
                  <c:v>3</c:v>
                </c:pt>
                <c:pt idx="1">
                  <c:v>7</c:v>
                </c:pt>
                <c:pt idx="2">
                  <c:v>4</c:v>
                </c:pt>
                <c:pt idx="3">
                  <c:v>15</c:v>
                </c:pt>
                <c:pt idx="4">
                  <c:v>5</c:v>
                </c:pt>
              </c:numCache>
            </c:numRef>
          </c:val>
          <c:extLst>
            <c:ext xmlns:c16="http://schemas.microsoft.com/office/drawing/2014/chart" uri="{C3380CC4-5D6E-409C-BE32-E72D297353CC}">
              <c16:uniqueId val="{00000000-0B75-4BDB-97E4-5716F943860E}"/>
            </c:ext>
          </c:extLst>
        </c:ser>
        <c:dLbls>
          <c:showLegendKey val="0"/>
          <c:showVal val="0"/>
          <c:showCatName val="0"/>
          <c:showSerName val="0"/>
          <c:showPercent val="0"/>
          <c:showBubbleSize val="0"/>
        </c:dLbls>
        <c:gapWidth val="164"/>
        <c:axId val="290741455"/>
        <c:axId val="311235039"/>
      </c:barChart>
      <c:catAx>
        <c:axId val="290741455"/>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r>
                  <a:rPr lang="en-GB"/>
                  <a:t>Maturita</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cs-CZ"/>
            </a:p>
          </c:txPr>
        </c:title>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cs-CZ"/>
          </a:p>
        </c:txPr>
        <c:crossAx val="311235039"/>
        <c:crosses val="autoZero"/>
        <c:auto val="1"/>
        <c:lblAlgn val="ctr"/>
        <c:lblOffset val="100"/>
        <c:noMultiLvlLbl val="0"/>
      </c:catAx>
      <c:valAx>
        <c:axId val="311235039"/>
        <c:scaling>
          <c:orientation val="minMax"/>
        </c:scaling>
        <c:delete val="1"/>
        <c:axPos val="l"/>
        <c:numFmt formatCode="0;\-0;;@" sourceLinked="1"/>
        <c:majorTickMark val="none"/>
        <c:minorTickMark val="none"/>
        <c:tickLblPos val="nextTo"/>
        <c:crossAx val="2907414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r>
              <a:rPr lang="en-US"/>
              <a:t>2.2 Pozice a mandát IT v systému řízení úřadu</a:t>
            </a:r>
          </a:p>
        </c:rich>
      </c:tx>
      <c:overlay val="0"/>
      <c:spPr>
        <a:noFill/>
        <a:ln>
          <a:noFill/>
        </a:ln>
        <a:effectLst/>
      </c:spPr>
      <c:txPr>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endParaRPr lang="cs-CZ"/>
        </a:p>
      </c:txPr>
    </c:title>
    <c:autoTitleDeleted val="0"/>
    <c:plotArea>
      <c:layout/>
      <c:barChart>
        <c:barDir val="col"/>
        <c:grouping val="clustered"/>
        <c:varyColors val="0"/>
        <c:ser>
          <c:idx val="0"/>
          <c:order val="0"/>
          <c:tx>
            <c:strRef>
              <c:f>VÝSLEDKY_1_2_3!$AM$6</c:f>
              <c:strCache>
                <c:ptCount val="1"/>
                <c:pt idx="0">
                  <c:v>POČET</c:v>
                </c:pt>
              </c:strCache>
            </c:strRef>
          </c:tx>
          <c:spPr>
            <a:noFill/>
            <a:ln w="25400" cap="flat" cmpd="sng" algn="ctr">
              <a:solidFill>
                <a:schemeClr val="accent1"/>
              </a:solidFill>
              <a:miter lim="800000"/>
            </a:ln>
            <a:effectLst/>
          </c:spPr>
          <c:invertIfNegative val="0"/>
          <c:dPt>
            <c:idx val="0"/>
            <c:invertIfNegative val="0"/>
            <c:bubble3D val="0"/>
            <c:spPr>
              <a:solidFill>
                <a:schemeClr val="tx1"/>
              </a:solidFill>
              <a:ln w="25400" cap="flat" cmpd="sng" algn="ctr">
                <a:noFill/>
                <a:miter lim="800000"/>
              </a:ln>
              <a:effectLst/>
            </c:spPr>
            <c:extLst>
              <c:ext xmlns:c16="http://schemas.microsoft.com/office/drawing/2014/chart" uri="{C3380CC4-5D6E-409C-BE32-E72D297353CC}">
                <c16:uniqueId val="{00000001-BDE3-4C3E-A8CE-D574CFF7B613}"/>
              </c:ext>
            </c:extLst>
          </c:dPt>
          <c:dPt>
            <c:idx val="1"/>
            <c:invertIfNegative val="0"/>
            <c:bubble3D val="0"/>
            <c:spPr>
              <a:solidFill>
                <a:srgbClr val="FF2600"/>
              </a:solidFill>
              <a:ln w="25400" cap="flat" cmpd="sng" algn="ctr">
                <a:noFill/>
                <a:miter lim="800000"/>
              </a:ln>
              <a:effectLst/>
            </c:spPr>
            <c:extLst>
              <c:ext xmlns:c16="http://schemas.microsoft.com/office/drawing/2014/chart" uri="{C3380CC4-5D6E-409C-BE32-E72D297353CC}">
                <c16:uniqueId val="{00000002-BDE3-4C3E-A8CE-D574CFF7B613}"/>
              </c:ext>
            </c:extLst>
          </c:dPt>
          <c:dPt>
            <c:idx val="2"/>
            <c:invertIfNegative val="0"/>
            <c:bubble3D val="0"/>
            <c:spPr>
              <a:solidFill>
                <a:schemeClr val="bg1">
                  <a:lumMod val="65000"/>
                </a:schemeClr>
              </a:solidFill>
              <a:ln w="25400" cap="flat" cmpd="sng" algn="ctr">
                <a:noFill/>
                <a:miter lim="800000"/>
              </a:ln>
              <a:effectLst/>
            </c:spPr>
            <c:extLst>
              <c:ext xmlns:c16="http://schemas.microsoft.com/office/drawing/2014/chart" uri="{C3380CC4-5D6E-409C-BE32-E72D297353CC}">
                <c16:uniqueId val="{00000003-BDE3-4C3E-A8CE-D574CFF7B613}"/>
              </c:ext>
            </c:extLst>
          </c:dPt>
          <c:dPt>
            <c:idx val="3"/>
            <c:invertIfNegative val="0"/>
            <c:bubble3D val="0"/>
            <c:spPr>
              <a:solidFill>
                <a:schemeClr val="accent6">
                  <a:lumMod val="40000"/>
                  <a:lumOff val="60000"/>
                </a:schemeClr>
              </a:solidFill>
              <a:ln w="25400" cap="flat" cmpd="sng" algn="ctr">
                <a:noFill/>
                <a:miter lim="800000"/>
              </a:ln>
              <a:effectLst/>
            </c:spPr>
            <c:extLst>
              <c:ext xmlns:c16="http://schemas.microsoft.com/office/drawing/2014/chart" uri="{C3380CC4-5D6E-409C-BE32-E72D297353CC}">
                <c16:uniqueId val="{00000004-BDE3-4C3E-A8CE-D574CFF7B613}"/>
              </c:ext>
            </c:extLst>
          </c:dPt>
          <c:dPt>
            <c:idx val="4"/>
            <c:invertIfNegative val="0"/>
            <c:bubble3D val="0"/>
            <c:spPr>
              <a:solidFill>
                <a:schemeClr val="accent6"/>
              </a:solidFill>
              <a:ln w="25400" cap="flat" cmpd="sng" algn="ctr">
                <a:noFill/>
                <a:miter lim="800000"/>
              </a:ln>
              <a:effectLst/>
            </c:spPr>
            <c:extLst>
              <c:ext xmlns:c16="http://schemas.microsoft.com/office/drawing/2014/chart" uri="{C3380CC4-5D6E-409C-BE32-E72D297353CC}">
                <c16:uniqueId val="{00000005-BDE3-4C3E-A8CE-D574CFF7B61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65000"/>
                        <a:lumOff val="3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VÝSLEDKY_1_2_3!$AM$223:$AM$227</c:f>
              <c:numCache>
                <c:formatCode>0;\-0;;@</c:formatCode>
                <c:ptCount val="5"/>
                <c:pt idx="0">
                  <c:v>0</c:v>
                </c:pt>
                <c:pt idx="1">
                  <c:v>5</c:v>
                </c:pt>
                <c:pt idx="2">
                  <c:v>9</c:v>
                </c:pt>
                <c:pt idx="3">
                  <c:v>7</c:v>
                </c:pt>
                <c:pt idx="4">
                  <c:v>13</c:v>
                </c:pt>
              </c:numCache>
            </c:numRef>
          </c:val>
          <c:extLst>
            <c:ext xmlns:c16="http://schemas.microsoft.com/office/drawing/2014/chart" uri="{C3380CC4-5D6E-409C-BE32-E72D297353CC}">
              <c16:uniqueId val="{00000000-CA90-4C2B-BB22-83767462F3BC}"/>
            </c:ext>
          </c:extLst>
        </c:ser>
        <c:dLbls>
          <c:showLegendKey val="0"/>
          <c:showVal val="0"/>
          <c:showCatName val="0"/>
          <c:showSerName val="0"/>
          <c:showPercent val="0"/>
          <c:showBubbleSize val="0"/>
        </c:dLbls>
        <c:gapWidth val="164"/>
        <c:overlap val="-35"/>
        <c:axId val="290741455"/>
        <c:axId val="311235039"/>
      </c:barChart>
      <c:catAx>
        <c:axId val="290741455"/>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cs-CZ"/>
                  <a:t>MATURITA</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cs-CZ"/>
            </a:p>
          </c:txPr>
        </c:title>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cs-CZ"/>
          </a:p>
        </c:txPr>
        <c:crossAx val="311235039"/>
        <c:crosses val="autoZero"/>
        <c:auto val="1"/>
        <c:lblAlgn val="ctr"/>
        <c:lblOffset val="100"/>
        <c:noMultiLvlLbl val="0"/>
      </c:catAx>
      <c:valAx>
        <c:axId val="311235039"/>
        <c:scaling>
          <c:orientation val="minMax"/>
        </c:scaling>
        <c:delete val="1"/>
        <c:axPos val="l"/>
        <c:numFmt formatCode="0;\-0;;@" sourceLinked="1"/>
        <c:majorTickMark val="none"/>
        <c:minorTickMark val="none"/>
        <c:tickLblPos val="nextTo"/>
        <c:crossAx val="290741455"/>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500" b="1" i="0" u="none" strike="noStrike" kern="1200" spc="0" baseline="0">
                <a:solidFill>
                  <a:schemeClr val="tx1">
                    <a:lumMod val="65000"/>
                    <a:lumOff val="35000"/>
                  </a:schemeClr>
                </a:solidFill>
                <a:latin typeface="+mn-lt"/>
                <a:ea typeface="+mn-ea"/>
                <a:cs typeface="+mn-cs"/>
              </a:defRPr>
            </a:pPr>
            <a:r>
              <a:rPr lang="cs-CZ"/>
              <a:t>6.2.1 Hodnocení stávající úrovně "DIGITÁLNĚ PŘÍVĚTIVÉ LEGISLATIVY"  </a:t>
            </a:r>
          </a:p>
          <a:p>
            <a:pPr>
              <a:defRPr sz="1500" b="1"/>
            </a:pPr>
            <a:r>
              <a:rPr lang="cs-CZ"/>
              <a:t>celkově v rámci eGovernmentu (známky jako ve škole) - celkový průměr</a:t>
            </a:r>
          </a:p>
        </c:rich>
      </c:tx>
      <c:overlay val="0"/>
      <c:spPr>
        <a:noFill/>
        <a:ln>
          <a:noFill/>
        </a:ln>
        <a:effectLst/>
      </c:spPr>
      <c:txPr>
        <a:bodyPr rot="0" spcFirstLastPara="1" vertOverflow="ellipsis" vert="horz" wrap="square" anchor="ctr" anchorCtr="1"/>
        <a:lstStyle/>
        <a:p>
          <a:pPr>
            <a:defRPr sz="1500" b="1"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barChart>
        <c:barDir val="bar"/>
        <c:grouping val="clustered"/>
        <c:varyColors val="0"/>
        <c:ser>
          <c:idx val="0"/>
          <c:order val="0"/>
          <c:tx>
            <c:strRef>
              <c:f>VÝSLEDKY_6!$Q$87</c:f>
              <c:strCache>
                <c:ptCount val="1"/>
                <c:pt idx="0">
                  <c:v>celkový průměr</c:v>
                </c:pt>
              </c:strCache>
            </c:strRef>
          </c:tx>
          <c:spPr>
            <a:solidFill>
              <a:schemeClr val="accent1"/>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3-9405-4AFA-B9B3-210B41AF7788}"/>
              </c:ext>
            </c:extLst>
          </c:dPt>
          <c:dPt>
            <c:idx val="1"/>
            <c:invertIfNegative val="0"/>
            <c:bubble3D val="0"/>
            <c:spPr>
              <a:solidFill>
                <a:srgbClr val="00B0F0"/>
              </a:solidFill>
              <a:ln>
                <a:noFill/>
              </a:ln>
              <a:effectLst/>
            </c:spPr>
            <c:extLst>
              <c:ext xmlns:c16="http://schemas.microsoft.com/office/drawing/2014/chart" uri="{C3380CC4-5D6E-409C-BE32-E72D297353CC}">
                <c16:uniqueId val="{00000004-9405-4AFA-B9B3-210B41AF7788}"/>
              </c:ext>
            </c:extLst>
          </c:dPt>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05-4AFA-B9B3-210B41AF7788}"/>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05-4AFA-B9B3-210B41AF778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cs-CZ"/>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VÝSLEDKY_6!$R$4:$S$4</c:f>
              <c:numCache>
                <c:formatCode>General</c:formatCode>
                <c:ptCount val="2"/>
                <c:pt idx="0">
                  <c:v>2018</c:v>
                </c:pt>
                <c:pt idx="1">
                  <c:v>2021</c:v>
                </c:pt>
              </c:numCache>
            </c:numRef>
          </c:cat>
          <c:val>
            <c:numRef>
              <c:f>VÝSLEDKY_6!$R$87:$S$87</c:f>
              <c:numCache>
                <c:formatCode>0.00</c:formatCode>
                <c:ptCount val="2"/>
                <c:pt idx="0">
                  <c:v>3.5</c:v>
                </c:pt>
                <c:pt idx="1">
                  <c:v>3.0294117647058822</c:v>
                </c:pt>
              </c:numCache>
            </c:numRef>
          </c:val>
          <c:extLst>
            <c:ext xmlns:c16="http://schemas.microsoft.com/office/drawing/2014/chart" uri="{C3380CC4-5D6E-409C-BE32-E72D297353CC}">
              <c16:uniqueId val="{00000000-E2A5-443E-86CA-A54F85624832}"/>
            </c:ext>
          </c:extLst>
        </c:ser>
        <c:dLbls>
          <c:showLegendKey val="0"/>
          <c:showVal val="0"/>
          <c:showCatName val="0"/>
          <c:showSerName val="0"/>
          <c:showPercent val="0"/>
          <c:showBubbleSize val="0"/>
        </c:dLbls>
        <c:gapWidth val="219"/>
        <c:axId val="839837432"/>
        <c:axId val="839838744"/>
      </c:barChart>
      <c:catAx>
        <c:axId val="839837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cs-CZ"/>
          </a:p>
        </c:txPr>
        <c:crossAx val="839838744"/>
        <c:crosses val="autoZero"/>
        <c:auto val="1"/>
        <c:lblAlgn val="ctr"/>
        <c:lblOffset val="100"/>
        <c:noMultiLvlLbl val="0"/>
      </c:catAx>
      <c:valAx>
        <c:axId val="839838744"/>
        <c:scaling>
          <c:orientation val="minMax"/>
          <c:max val="5"/>
          <c:min val="1"/>
        </c:scaling>
        <c:delete val="0"/>
        <c:axPos val="b"/>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cs-CZ"/>
          </a:p>
        </c:txPr>
        <c:crossAx val="839837432"/>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500" b="1" i="0" u="none" strike="noStrike" kern="1200" spc="0" baseline="0">
                <a:solidFill>
                  <a:schemeClr val="tx1">
                    <a:lumMod val="65000"/>
                    <a:lumOff val="35000"/>
                  </a:schemeClr>
                </a:solidFill>
                <a:latin typeface="+mn-lt"/>
                <a:ea typeface="+mn-ea"/>
                <a:cs typeface="+mn-cs"/>
              </a:defRPr>
            </a:pPr>
            <a:r>
              <a:rPr lang="cs-CZ"/>
              <a:t>6.2.2 Hodnocení stávající úrovně "DIGITÁLNĚ PŘÍVĚTIVÉ LEGISLATIVY" </a:t>
            </a:r>
          </a:p>
          <a:p>
            <a:pPr>
              <a:defRPr sz="1500" b="1"/>
            </a:pPr>
            <a:r>
              <a:rPr lang="cs-CZ"/>
              <a:t>v působnosti úřadu (známky jako ve škole) - celkový průměr</a:t>
            </a:r>
          </a:p>
        </c:rich>
      </c:tx>
      <c:overlay val="0"/>
      <c:spPr>
        <a:noFill/>
        <a:ln>
          <a:noFill/>
        </a:ln>
        <a:effectLst/>
      </c:spPr>
      <c:txPr>
        <a:bodyPr rot="0" spcFirstLastPara="1" vertOverflow="ellipsis" vert="horz" wrap="square" anchor="ctr" anchorCtr="1"/>
        <a:lstStyle/>
        <a:p>
          <a:pPr>
            <a:defRPr sz="1500" b="1"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barChart>
        <c:barDir val="bar"/>
        <c:grouping val="clustered"/>
        <c:varyColors val="0"/>
        <c:ser>
          <c:idx val="0"/>
          <c:order val="0"/>
          <c:tx>
            <c:strRef>
              <c:f>VÝSLEDKY_6!$Q$126</c:f>
              <c:strCache>
                <c:ptCount val="1"/>
                <c:pt idx="0">
                  <c:v>celkový průměr</c:v>
                </c:pt>
              </c:strCache>
            </c:strRef>
          </c:tx>
          <c:spPr>
            <a:solidFill>
              <a:schemeClr val="accent1"/>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3-9405-4AFA-B9B3-210B41AF7788}"/>
              </c:ext>
            </c:extLst>
          </c:dPt>
          <c:dPt>
            <c:idx val="1"/>
            <c:invertIfNegative val="0"/>
            <c:bubble3D val="0"/>
            <c:spPr>
              <a:solidFill>
                <a:srgbClr val="00B0F0"/>
              </a:solidFill>
              <a:ln>
                <a:noFill/>
              </a:ln>
              <a:effectLst/>
            </c:spPr>
            <c:extLst>
              <c:ext xmlns:c16="http://schemas.microsoft.com/office/drawing/2014/chart" uri="{C3380CC4-5D6E-409C-BE32-E72D297353CC}">
                <c16:uniqueId val="{00000004-9405-4AFA-B9B3-210B41AF7788}"/>
              </c:ext>
            </c:extLst>
          </c:dPt>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05-4AFA-B9B3-210B41AF7788}"/>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05-4AFA-B9B3-210B41AF778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cs-CZ"/>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VÝSLEDKY_6!$R$4:$S$4</c:f>
              <c:numCache>
                <c:formatCode>General</c:formatCode>
                <c:ptCount val="2"/>
                <c:pt idx="0">
                  <c:v>2018</c:v>
                </c:pt>
                <c:pt idx="1">
                  <c:v>2021</c:v>
                </c:pt>
              </c:numCache>
            </c:numRef>
          </c:cat>
          <c:val>
            <c:numRef>
              <c:f>VÝSLEDKY_6!$R$126:$S$126</c:f>
              <c:numCache>
                <c:formatCode>0.00</c:formatCode>
                <c:ptCount val="2"/>
                <c:pt idx="0">
                  <c:v>3</c:v>
                </c:pt>
                <c:pt idx="1">
                  <c:v>2.9696969696969697</c:v>
                </c:pt>
              </c:numCache>
            </c:numRef>
          </c:val>
          <c:extLst>
            <c:ext xmlns:c16="http://schemas.microsoft.com/office/drawing/2014/chart" uri="{C3380CC4-5D6E-409C-BE32-E72D297353CC}">
              <c16:uniqueId val="{00000000-E2A5-443E-86CA-A54F85624832}"/>
            </c:ext>
          </c:extLst>
        </c:ser>
        <c:dLbls>
          <c:showLegendKey val="0"/>
          <c:showVal val="0"/>
          <c:showCatName val="0"/>
          <c:showSerName val="0"/>
          <c:showPercent val="0"/>
          <c:showBubbleSize val="0"/>
        </c:dLbls>
        <c:gapWidth val="219"/>
        <c:axId val="839837432"/>
        <c:axId val="839838744"/>
      </c:barChart>
      <c:catAx>
        <c:axId val="839837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cs-CZ"/>
          </a:p>
        </c:txPr>
        <c:crossAx val="839838744"/>
        <c:crosses val="autoZero"/>
        <c:auto val="1"/>
        <c:lblAlgn val="ctr"/>
        <c:lblOffset val="100"/>
        <c:noMultiLvlLbl val="0"/>
      </c:catAx>
      <c:valAx>
        <c:axId val="839838744"/>
        <c:scaling>
          <c:orientation val="minMax"/>
          <c:max val="5"/>
          <c:min val="1"/>
        </c:scaling>
        <c:delete val="0"/>
        <c:axPos val="b"/>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cs-CZ"/>
          </a:p>
        </c:txPr>
        <c:crossAx val="839837432"/>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500" b="1" i="0" u="none" strike="noStrike" kern="1200" spc="0" baseline="0">
                <a:solidFill>
                  <a:schemeClr val="tx1">
                    <a:lumMod val="65000"/>
                    <a:lumOff val="35000"/>
                  </a:schemeClr>
                </a:solidFill>
                <a:latin typeface="+mn-lt"/>
                <a:ea typeface="+mn-ea"/>
                <a:cs typeface="+mn-cs"/>
              </a:defRPr>
            </a:pPr>
            <a:r>
              <a:rPr lang="cs-CZ"/>
              <a:t>6.3 Stávající úroveň "Celkového prostředí podporujícího digitální technologie", jen celkově v ČR (známky jako ve škole) - celkový průměr</a:t>
            </a:r>
          </a:p>
        </c:rich>
      </c:tx>
      <c:overlay val="0"/>
      <c:spPr>
        <a:noFill/>
        <a:ln>
          <a:noFill/>
        </a:ln>
        <a:effectLst/>
      </c:spPr>
      <c:txPr>
        <a:bodyPr rot="0" spcFirstLastPara="1" vertOverflow="ellipsis" vert="horz" wrap="square" anchor="ctr" anchorCtr="1"/>
        <a:lstStyle/>
        <a:p>
          <a:pPr>
            <a:defRPr sz="1500" b="1"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barChart>
        <c:barDir val="bar"/>
        <c:grouping val="clustered"/>
        <c:varyColors val="0"/>
        <c:ser>
          <c:idx val="0"/>
          <c:order val="0"/>
          <c:tx>
            <c:strRef>
              <c:f>VÝSLEDKY_6!$Q$167</c:f>
              <c:strCache>
                <c:ptCount val="1"/>
                <c:pt idx="0">
                  <c:v>celkový průměr</c:v>
                </c:pt>
              </c:strCache>
            </c:strRef>
          </c:tx>
          <c:spPr>
            <a:solidFill>
              <a:schemeClr val="accent1"/>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3-9405-4AFA-B9B3-210B41AF7788}"/>
              </c:ext>
            </c:extLst>
          </c:dPt>
          <c:dPt>
            <c:idx val="1"/>
            <c:invertIfNegative val="0"/>
            <c:bubble3D val="0"/>
            <c:spPr>
              <a:solidFill>
                <a:srgbClr val="00B0F0"/>
              </a:solidFill>
              <a:ln>
                <a:noFill/>
              </a:ln>
              <a:effectLst/>
            </c:spPr>
            <c:extLst>
              <c:ext xmlns:c16="http://schemas.microsoft.com/office/drawing/2014/chart" uri="{C3380CC4-5D6E-409C-BE32-E72D297353CC}">
                <c16:uniqueId val="{00000004-9405-4AFA-B9B3-210B41AF7788}"/>
              </c:ext>
            </c:extLst>
          </c:dPt>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05-4AFA-B9B3-210B41AF7788}"/>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05-4AFA-B9B3-210B41AF778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cs-CZ"/>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VÝSLEDKY_6!$R$4:$S$4</c:f>
              <c:numCache>
                <c:formatCode>General</c:formatCode>
                <c:ptCount val="2"/>
                <c:pt idx="0">
                  <c:v>2018</c:v>
                </c:pt>
                <c:pt idx="1">
                  <c:v>2021</c:v>
                </c:pt>
              </c:numCache>
            </c:numRef>
          </c:cat>
          <c:val>
            <c:numRef>
              <c:f>VÝSLEDKY_6!$R$167:$S$167</c:f>
              <c:numCache>
                <c:formatCode>0.00</c:formatCode>
                <c:ptCount val="2"/>
                <c:pt idx="0">
                  <c:v>3.0606060606060606</c:v>
                </c:pt>
                <c:pt idx="1">
                  <c:v>2.7878787878787881</c:v>
                </c:pt>
              </c:numCache>
            </c:numRef>
          </c:val>
          <c:extLst>
            <c:ext xmlns:c16="http://schemas.microsoft.com/office/drawing/2014/chart" uri="{C3380CC4-5D6E-409C-BE32-E72D297353CC}">
              <c16:uniqueId val="{00000000-E2A5-443E-86CA-A54F85624832}"/>
            </c:ext>
          </c:extLst>
        </c:ser>
        <c:dLbls>
          <c:showLegendKey val="0"/>
          <c:showVal val="0"/>
          <c:showCatName val="0"/>
          <c:showSerName val="0"/>
          <c:showPercent val="0"/>
          <c:showBubbleSize val="0"/>
        </c:dLbls>
        <c:gapWidth val="219"/>
        <c:axId val="839837432"/>
        <c:axId val="839838744"/>
      </c:barChart>
      <c:catAx>
        <c:axId val="839837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cs-CZ"/>
          </a:p>
        </c:txPr>
        <c:crossAx val="839838744"/>
        <c:crosses val="autoZero"/>
        <c:auto val="1"/>
        <c:lblAlgn val="ctr"/>
        <c:lblOffset val="100"/>
        <c:noMultiLvlLbl val="0"/>
      </c:catAx>
      <c:valAx>
        <c:axId val="839838744"/>
        <c:scaling>
          <c:orientation val="minMax"/>
          <c:max val="5"/>
          <c:min val="1"/>
        </c:scaling>
        <c:delete val="0"/>
        <c:axPos val="b"/>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cs-CZ"/>
          </a:p>
        </c:txPr>
        <c:crossAx val="839837432"/>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500" b="1" i="0" u="none" strike="noStrike" kern="1200" spc="0" baseline="0">
                <a:solidFill>
                  <a:schemeClr val="tx1">
                    <a:lumMod val="65000"/>
                    <a:lumOff val="35000"/>
                  </a:schemeClr>
                </a:solidFill>
                <a:latin typeface="+mn-lt"/>
                <a:ea typeface="+mn-ea"/>
                <a:cs typeface="+mn-cs"/>
              </a:defRPr>
            </a:pPr>
            <a:r>
              <a:rPr lang="cs-CZ"/>
              <a:t>6.4.1 Stávající úroveň "Kompetencí zaměstnanců k digitallizaci ve VS" hodnocení eGovernmentu celkově (známky jako ve škole) - celkový průměr</a:t>
            </a:r>
          </a:p>
        </c:rich>
      </c:tx>
      <c:overlay val="0"/>
      <c:spPr>
        <a:noFill/>
        <a:ln>
          <a:noFill/>
        </a:ln>
        <a:effectLst/>
      </c:spPr>
      <c:txPr>
        <a:bodyPr rot="0" spcFirstLastPara="1" vertOverflow="ellipsis" vert="horz" wrap="square" anchor="ctr" anchorCtr="1"/>
        <a:lstStyle/>
        <a:p>
          <a:pPr>
            <a:defRPr sz="1500" b="1"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barChart>
        <c:barDir val="bar"/>
        <c:grouping val="clustered"/>
        <c:varyColors val="0"/>
        <c:ser>
          <c:idx val="0"/>
          <c:order val="0"/>
          <c:tx>
            <c:strRef>
              <c:f>VÝSLEDKY_6!$Q$208</c:f>
              <c:strCache>
                <c:ptCount val="1"/>
                <c:pt idx="0">
                  <c:v>celkový průměr</c:v>
                </c:pt>
              </c:strCache>
            </c:strRef>
          </c:tx>
          <c:spPr>
            <a:solidFill>
              <a:schemeClr val="accent1"/>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3-9405-4AFA-B9B3-210B41AF7788}"/>
              </c:ext>
            </c:extLst>
          </c:dPt>
          <c:dPt>
            <c:idx val="1"/>
            <c:invertIfNegative val="0"/>
            <c:bubble3D val="0"/>
            <c:spPr>
              <a:solidFill>
                <a:srgbClr val="00B0F0"/>
              </a:solidFill>
              <a:ln>
                <a:noFill/>
              </a:ln>
              <a:effectLst/>
            </c:spPr>
            <c:extLst>
              <c:ext xmlns:c16="http://schemas.microsoft.com/office/drawing/2014/chart" uri="{C3380CC4-5D6E-409C-BE32-E72D297353CC}">
                <c16:uniqueId val="{00000004-9405-4AFA-B9B3-210B41AF7788}"/>
              </c:ext>
            </c:extLst>
          </c:dPt>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05-4AFA-B9B3-210B41AF7788}"/>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05-4AFA-B9B3-210B41AF778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cs-CZ"/>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VÝSLEDKY_6!$R$4:$S$4</c:f>
              <c:numCache>
                <c:formatCode>General</c:formatCode>
                <c:ptCount val="2"/>
                <c:pt idx="0">
                  <c:v>2018</c:v>
                </c:pt>
                <c:pt idx="1">
                  <c:v>2021</c:v>
                </c:pt>
              </c:numCache>
            </c:numRef>
          </c:cat>
          <c:val>
            <c:numRef>
              <c:f>VÝSLEDKY_6!$R$208:$S$208</c:f>
              <c:numCache>
                <c:formatCode>0.00</c:formatCode>
                <c:ptCount val="2"/>
                <c:pt idx="0">
                  <c:v>3.1212121212121211</c:v>
                </c:pt>
                <c:pt idx="1">
                  <c:v>2.8125</c:v>
                </c:pt>
              </c:numCache>
            </c:numRef>
          </c:val>
          <c:extLst>
            <c:ext xmlns:c16="http://schemas.microsoft.com/office/drawing/2014/chart" uri="{C3380CC4-5D6E-409C-BE32-E72D297353CC}">
              <c16:uniqueId val="{00000000-E2A5-443E-86CA-A54F85624832}"/>
            </c:ext>
          </c:extLst>
        </c:ser>
        <c:dLbls>
          <c:showLegendKey val="0"/>
          <c:showVal val="0"/>
          <c:showCatName val="0"/>
          <c:showSerName val="0"/>
          <c:showPercent val="0"/>
          <c:showBubbleSize val="0"/>
        </c:dLbls>
        <c:gapWidth val="219"/>
        <c:axId val="839837432"/>
        <c:axId val="839838744"/>
      </c:barChart>
      <c:catAx>
        <c:axId val="839837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cs-CZ"/>
          </a:p>
        </c:txPr>
        <c:crossAx val="839838744"/>
        <c:crosses val="autoZero"/>
        <c:auto val="1"/>
        <c:lblAlgn val="ctr"/>
        <c:lblOffset val="100"/>
        <c:noMultiLvlLbl val="0"/>
      </c:catAx>
      <c:valAx>
        <c:axId val="839838744"/>
        <c:scaling>
          <c:orientation val="minMax"/>
          <c:max val="5"/>
          <c:min val="1"/>
        </c:scaling>
        <c:delete val="0"/>
        <c:axPos val="b"/>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cs-CZ"/>
          </a:p>
        </c:txPr>
        <c:crossAx val="839837432"/>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500" b="1" i="0" u="none" strike="noStrike" kern="1200" spc="0" baseline="0">
                <a:solidFill>
                  <a:schemeClr val="tx1">
                    <a:lumMod val="65000"/>
                    <a:lumOff val="35000"/>
                  </a:schemeClr>
                </a:solidFill>
                <a:latin typeface="+mn-lt"/>
                <a:ea typeface="+mn-ea"/>
                <a:cs typeface="+mn-cs"/>
              </a:defRPr>
            </a:pPr>
            <a:r>
              <a:rPr lang="cs-CZ"/>
              <a:t>6.4.2 Stávající úroveň "Kompetencí zaměstnanců k digitallizaci ve VS" hodnocení vlastního úřadu (známky jako ve škole) - celkový průměr</a:t>
            </a:r>
          </a:p>
        </c:rich>
      </c:tx>
      <c:overlay val="0"/>
      <c:spPr>
        <a:noFill/>
        <a:ln>
          <a:noFill/>
        </a:ln>
        <a:effectLst/>
      </c:spPr>
      <c:txPr>
        <a:bodyPr rot="0" spcFirstLastPara="1" vertOverflow="ellipsis" vert="horz" wrap="square" anchor="ctr" anchorCtr="1"/>
        <a:lstStyle/>
        <a:p>
          <a:pPr>
            <a:defRPr sz="1500" b="1"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barChart>
        <c:barDir val="bar"/>
        <c:grouping val="clustered"/>
        <c:varyColors val="0"/>
        <c:ser>
          <c:idx val="0"/>
          <c:order val="0"/>
          <c:tx>
            <c:strRef>
              <c:f>VÝSLEDKY_6!$Q$248</c:f>
              <c:strCache>
                <c:ptCount val="1"/>
                <c:pt idx="0">
                  <c:v>celkový průměr</c:v>
                </c:pt>
              </c:strCache>
            </c:strRef>
          </c:tx>
          <c:spPr>
            <a:solidFill>
              <a:schemeClr val="accent1"/>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3-9405-4AFA-B9B3-210B41AF7788}"/>
              </c:ext>
            </c:extLst>
          </c:dPt>
          <c:dPt>
            <c:idx val="1"/>
            <c:invertIfNegative val="0"/>
            <c:bubble3D val="0"/>
            <c:spPr>
              <a:solidFill>
                <a:srgbClr val="00B0F0"/>
              </a:solidFill>
              <a:ln>
                <a:noFill/>
              </a:ln>
              <a:effectLst/>
            </c:spPr>
            <c:extLst>
              <c:ext xmlns:c16="http://schemas.microsoft.com/office/drawing/2014/chart" uri="{C3380CC4-5D6E-409C-BE32-E72D297353CC}">
                <c16:uniqueId val="{00000004-9405-4AFA-B9B3-210B41AF7788}"/>
              </c:ext>
            </c:extLst>
          </c:dPt>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05-4AFA-B9B3-210B41AF7788}"/>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05-4AFA-B9B3-210B41AF778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cs-CZ"/>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VÝSLEDKY_6!$R$4:$S$4</c:f>
              <c:numCache>
                <c:formatCode>General</c:formatCode>
                <c:ptCount val="2"/>
                <c:pt idx="0">
                  <c:v>2018</c:v>
                </c:pt>
                <c:pt idx="1">
                  <c:v>2021</c:v>
                </c:pt>
              </c:numCache>
            </c:numRef>
          </c:cat>
          <c:val>
            <c:numRef>
              <c:f>VÝSLEDKY_6!$R$248:$S$248</c:f>
              <c:numCache>
                <c:formatCode>0.00</c:formatCode>
                <c:ptCount val="2"/>
                <c:pt idx="0">
                  <c:v>2.84375</c:v>
                </c:pt>
                <c:pt idx="1">
                  <c:v>2.6875</c:v>
                </c:pt>
              </c:numCache>
            </c:numRef>
          </c:val>
          <c:extLst>
            <c:ext xmlns:c16="http://schemas.microsoft.com/office/drawing/2014/chart" uri="{C3380CC4-5D6E-409C-BE32-E72D297353CC}">
              <c16:uniqueId val="{00000000-E2A5-443E-86CA-A54F85624832}"/>
            </c:ext>
          </c:extLst>
        </c:ser>
        <c:dLbls>
          <c:showLegendKey val="0"/>
          <c:showVal val="0"/>
          <c:showCatName val="0"/>
          <c:showSerName val="0"/>
          <c:showPercent val="0"/>
          <c:showBubbleSize val="0"/>
        </c:dLbls>
        <c:gapWidth val="219"/>
        <c:axId val="839837432"/>
        <c:axId val="839838744"/>
      </c:barChart>
      <c:catAx>
        <c:axId val="839837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cs-CZ"/>
          </a:p>
        </c:txPr>
        <c:crossAx val="839838744"/>
        <c:crosses val="autoZero"/>
        <c:auto val="1"/>
        <c:lblAlgn val="ctr"/>
        <c:lblOffset val="100"/>
        <c:noMultiLvlLbl val="0"/>
      </c:catAx>
      <c:valAx>
        <c:axId val="839838744"/>
        <c:scaling>
          <c:orientation val="minMax"/>
          <c:max val="5"/>
          <c:min val="1"/>
        </c:scaling>
        <c:delete val="0"/>
        <c:axPos val="b"/>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cs-CZ"/>
          </a:p>
        </c:txPr>
        <c:crossAx val="839837432"/>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500" b="1" i="0" u="none" strike="noStrike" kern="1200" spc="0" baseline="0">
                <a:solidFill>
                  <a:schemeClr val="tx1">
                    <a:lumMod val="65000"/>
                    <a:lumOff val="35000"/>
                  </a:schemeClr>
                </a:solidFill>
                <a:latin typeface="+mn-lt"/>
                <a:ea typeface="+mn-ea"/>
                <a:cs typeface="+mn-cs"/>
              </a:defRPr>
            </a:pPr>
            <a:r>
              <a:rPr lang="cs-CZ"/>
              <a:t>6.5.1 Stávající úroveň "Kapacit zaměstnanců k digitalizaci ve VS" </a:t>
            </a:r>
          </a:p>
          <a:p>
            <a:pPr>
              <a:defRPr sz="1500" b="1"/>
            </a:pPr>
            <a:r>
              <a:rPr lang="cs-CZ"/>
              <a:t>hodnocení eGovernmentu celkově (známky jako ve škole) - celkový průměr</a:t>
            </a:r>
          </a:p>
        </c:rich>
      </c:tx>
      <c:overlay val="0"/>
      <c:spPr>
        <a:noFill/>
        <a:ln>
          <a:noFill/>
        </a:ln>
        <a:effectLst/>
      </c:spPr>
      <c:txPr>
        <a:bodyPr rot="0" spcFirstLastPara="1" vertOverflow="ellipsis" vert="horz" wrap="square" anchor="ctr" anchorCtr="1"/>
        <a:lstStyle/>
        <a:p>
          <a:pPr>
            <a:defRPr sz="1500" b="1"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barChart>
        <c:barDir val="bar"/>
        <c:grouping val="clustered"/>
        <c:varyColors val="0"/>
        <c:ser>
          <c:idx val="0"/>
          <c:order val="0"/>
          <c:tx>
            <c:strRef>
              <c:f>VÝSLEDKY_6!$Q$289</c:f>
              <c:strCache>
                <c:ptCount val="1"/>
                <c:pt idx="0">
                  <c:v>celkový průměr</c:v>
                </c:pt>
              </c:strCache>
            </c:strRef>
          </c:tx>
          <c:spPr>
            <a:solidFill>
              <a:schemeClr val="accent1"/>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3-9405-4AFA-B9B3-210B41AF7788}"/>
              </c:ext>
            </c:extLst>
          </c:dPt>
          <c:dPt>
            <c:idx val="1"/>
            <c:invertIfNegative val="0"/>
            <c:bubble3D val="0"/>
            <c:spPr>
              <a:solidFill>
                <a:srgbClr val="00B0F0"/>
              </a:solidFill>
              <a:ln>
                <a:noFill/>
              </a:ln>
              <a:effectLst/>
            </c:spPr>
            <c:extLst>
              <c:ext xmlns:c16="http://schemas.microsoft.com/office/drawing/2014/chart" uri="{C3380CC4-5D6E-409C-BE32-E72D297353CC}">
                <c16:uniqueId val="{00000004-9405-4AFA-B9B3-210B41AF7788}"/>
              </c:ext>
            </c:extLst>
          </c:dPt>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05-4AFA-B9B3-210B41AF7788}"/>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05-4AFA-B9B3-210B41AF778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cs-CZ"/>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VÝSLEDKY_6!$R$4:$S$4</c:f>
              <c:numCache>
                <c:formatCode>General</c:formatCode>
                <c:ptCount val="2"/>
                <c:pt idx="0">
                  <c:v>2018</c:v>
                </c:pt>
                <c:pt idx="1">
                  <c:v>2021</c:v>
                </c:pt>
              </c:numCache>
            </c:numRef>
          </c:cat>
          <c:val>
            <c:numRef>
              <c:f>VÝSLEDKY_6!$R$289:$S$289</c:f>
              <c:numCache>
                <c:formatCode>0.00</c:formatCode>
                <c:ptCount val="2"/>
                <c:pt idx="0">
                  <c:v>3.65625</c:v>
                </c:pt>
                <c:pt idx="1">
                  <c:v>3.3870967741935485</c:v>
                </c:pt>
              </c:numCache>
            </c:numRef>
          </c:val>
          <c:extLst>
            <c:ext xmlns:c16="http://schemas.microsoft.com/office/drawing/2014/chart" uri="{C3380CC4-5D6E-409C-BE32-E72D297353CC}">
              <c16:uniqueId val="{00000000-E2A5-443E-86CA-A54F85624832}"/>
            </c:ext>
          </c:extLst>
        </c:ser>
        <c:dLbls>
          <c:showLegendKey val="0"/>
          <c:showVal val="0"/>
          <c:showCatName val="0"/>
          <c:showSerName val="0"/>
          <c:showPercent val="0"/>
          <c:showBubbleSize val="0"/>
        </c:dLbls>
        <c:gapWidth val="219"/>
        <c:axId val="839837432"/>
        <c:axId val="839838744"/>
      </c:barChart>
      <c:catAx>
        <c:axId val="839837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cs-CZ"/>
          </a:p>
        </c:txPr>
        <c:crossAx val="839838744"/>
        <c:crosses val="autoZero"/>
        <c:auto val="1"/>
        <c:lblAlgn val="ctr"/>
        <c:lblOffset val="100"/>
        <c:noMultiLvlLbl val="0"/>
      </c:catAx>
      <c:valAx>
        <c:axId val="839838744"/>
        <c:scaling>
          <c:orientation val="minMax"/>
          <c:max val="5"/>
          <c:min val="1"/>
        </c:scaling>
        <c:delete val="0"/>
        <c:axPos val="b"/>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cs-CZ"/>
          </a:p>
        </c:txPr>
        <c:crossAx val="839837432"/>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500" b="1" i="0" u="none" strike="noStrike" kern="1200" spc="0" baseline="0">
                <a:solidFill>
                  <a:schemeClr val="tx1">
                    <a:lumMod val="65000"/>
                    <a:lumOff val="35000"/>
                  </a:schemeClr>
                </a:solidFill>
                <a:latin typeface="+mn-lt"/>
                <a:ea typeface="+mn-ea"/>
                <a:cs typeface="+mn-cs"/>
              </a:defRPr>
            </a:pPr>
            <a:r>
              <a:rPr lang="cs-CZ"/>
              <a:t>6.5.2 Stávající úroveň "Kapacit zaměstnanců k digitalizaci ve VS" </a:t>
            </a:r>
          </a:p>
          <a:p>
            <a:pPr>
              <a:defRPr sz="1500" b="1"/>
            </a:pPr>
            <a:r>
              <a:rPr lang="cs-CZ"/>
              <a:t>hodnocení ve vlastním úřadu (známky jako ve škole) - celkový průměr</a:t>
            </a:r>
          </a:p>
        </c:rich>
      </c:tx>
      <c:overlay val="0"/>
      <c:spPr>
        <a:noFill/>
        <a:ln>
          <a:noFill/>
        </a:ln>
        <a:effectLst/>
      </c:spPr>
      <c:txPr>
        <a:bodyPr rot="0" spcFirstLastPara="1" vertOverflow="ellipsis" vert="horz" wrap="square" anchor="ctr" anchorCtr="1"/>
        <a:lstStyle/>
        <a:p>
          <a:pPr>
            <a:defRPr sz="1500" b="1"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barChart>
        <c:barDir val="bar"/>
        <c:grouping val="clustered"/>
        <c:varyColors val="0"/>
        <c:ser>
          <c:idx val="0"/>
          <c:order val="0"/>
          <c:tx>
            <c:strRef>
              <c:f>VÝSLEDKY_6!$Q$329</c:f>
              <c:strCache>
                <c:ptCount val="1"/>
                <c:pt idx="0">
                  <c:v>celkový průměr</c:v>
                </c:pt>
              </c:strCache>
            </c:strRef>
          </c:tx>
          <c:spPr>
            <a:solidFill>
              <a:schemeClr val="accent1"/>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3-9405-4AFA-B9B3-210B41AF7788}"/>
              </c:ext>
            </c:extLst>
          </c:dPt>
          <c:dPt>
            <c:idx val="1"/>
            <c:invertIfNegative val="0"/>
            <c:bubble3D val="0"/>
            <c:spPr>
              <a:solidFill>
                <a:srgbClr val="00B0F0"/>
              </a:solidFill>
              <a:ln>
                <a:noFill/>
              </a:ln>
              <a:effectLst/>
            </c:spPr>
            <c:extLst>
              <c:ext xmlns:c16="http://schemas.microsoft.com/office/drawing/2014/chart" uri="{C3380CC4-5D6E-409C-BE32-E72D297353CC}">
                <c16:uniqueId val="{00000004-9405-4AFA-B9B3-210B41AF7788}"/>
              </c:ext>
            </c:extLst>
          </c:dPt>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05-4AFA-B9B3-210B41AF7788}"/>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05-4AFA-B9B3-210B41AF778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cs-CZ"/>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VÝSLEDKY_6!$R$4:$S$4</c:f>
              <c:numCache>
                <c:formatCode>General</c:formatCode>
                <c:ptCount val="2"/>
                <c:pt idx="0">
                  <c:v>2018</c:v>
                </c:pt>
                <c:pt idx="1">
                  <c:v>2021</c:v>
                </c:pt>
              </c:numCache>
            </c:numRef>
          </c:cat>
          <c:val>
            <c:numRef>
              <c:f>VÝSLEDKY_6!$R$329:$S$329</c:f>
              <c:numCache>
                <c:formatCode>0.00</c:formatCode>
                <c:ptCount val="2"/>
                <c:pt idx="0">
                  <c:v>3.78125</c:v>
                </c:pt>
                <c:pt idx="1">
                  <c:v>3.59375</c:v>
                </c:pt>
              </c:numCache>
            </c:numRef>
          </c:val>
          <c:extLst>
            <c:ext xmlns:c16="http://schemas.microsoft.com/office/drawing/2014/chart" uri="{C3380CC4-5D6E-409C-BE32-E72D297353CC}">
              <c16:uniqueId val="{00000000-E2A5-443E-86CA-A54F85624832}"/>
            </c:ext>
          </c:extLst>
        </c:ser>
        <c:dLbls>
          <c:showLegendKey val="0"/>
          <c:showVal val="0"/>
          <c:showCatName val="0"/>
          <c:showSerName val="0"/>
          <c:showPercent val="0"/>
          <c:showBubbleSize val="0"/>
        </c:dLbls>
        <c:gapWidth val="219"/>
        <c:axId val="839837432"/>
        <c:axId val="839838744"/>
      </c:barChart>
      <c:catAx>
        <c:axId val="839837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cs-CZ"/>
          </a:p>
        </c:txPr>
        <c:crossAx val="839838744"/>
        <c:crosses val="autoZero"/>
        <c:auto val="1"/>
        <c:lblAlgn val="ctr"/>
        <c:lblOffset val="100"/>
        <c:noMultiLvlLbl val="0"/>
      </c:catAx>
      <c:valAx>
        <c:axId val="839838744"/>
        <c:scaling>
          <c:orientation val="minMax"/>
          <c:max val="5"/>
          <c:min val="1"/>
        </c:scaling>
        <c:delete val="0"/>
        <c:axPos val="b"/>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cs-CZ"/>
          </a:p>
        </c:txPr>
        <c:crossAx val="839837432"/>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500" b="1" i="0" u="none" strike="noStrike" kern="1200" spc="0" baseline="0">
                <a:solidFill>
                  <a:schemeClr val="tx1">
                    <a:lumMod val="65000"/>
                    <a:lumOff val="35000"/>
                  </a:schemeClr>
                </a:solidFill>
                <a:latin typeface="+mn-lt"/>
                <a:ea typeface="+mn-ea"/>
                <a:cs typeface="+mn-cs"/>
              </a:defRPr>
            </a:pPr>
            <a:r>
              <a:rPr lang="cs-CZ"/>
              <a:t> 6.6 Stávající úroveň "Efektivity a centrální koordinace ICT ve VS", jen celkově v ČR (známky jako ve škole) - celkový průměr</a:t>
            </a:r>
          </a:p>
        </c:rich>
      </c:tx>
      <c:overlay val="0"/>
      <c:spPr>
        <a:noFill/>
        <a:ln>
          <a:noFill/>
        </a:ln>
        <a:effectLst/>
      </c:spPr>
      <c:txPr>
        <a:bodyPr rot="0" spcFirstLastPara="1" vertOverflow="ellipsis" vert="horz" wrap="square" anchor="ctr" anchorCtr="1"/>
        <a:lstStyle/>
        <a:p>
          <a:pPr>
            <a:defRPr sz="1500" b="1"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barChart>
        <c:barDir val="bar"/>
        <c:grouping val="clustered"/>
        <c:varyColors val="0"/>
        <c:ser>
          <c:idx val="0"/>
          <c:order val="0"/>
          <c:tx>
            <c:strRef>
              <c:f>VÝSLEDKY_6!$Q$370</c:f>
              <c:strCache>
                <c:ptCount val="1"/>
                <c:pt idx="0">
                  <c:v>celkový průměr</c:v>
                </c:pt>
              </c:strCache>
            </c:strRef>
          </c:tx>
          <c:spPr>
            <a:solidFill>
              <a:schemeClr val="accent1"/>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3-9405-4AFA-B9B3-210B41AF7788}"/>
              </c:ext>
            </c:extLst>
          </c:dPt>
          <c:dPt>
            <c:idx val="1"/>
            <c:invertIfNegative val="0"/>
            <c:bubble3D val="0"/>
            <c:spPr>
              <a:solidFill>
                <a:srgbClr val="00B0F0"/>
              </a:solidFill>
              <a:ln>
                <a:noFill/>
              </a:ln>
              <a:effectLst/>
            </c:spPr>
            <c:extLst>
              <c:ext xmlns:c16="http://schemas.microsoft.com/office/drawing/2014/chart" uri="{C3380CC4-5D6E-409C-BE32-E72D297353CC}">
                <c16:uniqueId val="{00000004-9405-4AFA-B9B3-210B41AF7788}"/>
              </c:ext>
            </c:extLst>
          </c:dPt>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05-4AFA-B9B3-210B41AF7788}"/>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05-4AFA-B9B3-210B41AF778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cs-CZ"/>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VÝSLEDKY_6!$R$4:$S$4</c:f>
              <c:numCache>
                <c:formatCode>General</c:formatCode>
                <c:ptCount val="2"/>
                <c:pt idx="0">
                  <c:v>2018</c:v>
                </c:pt>
                <c:pt idx="1">
                  <c:v>2021</c:v>
                </c:pt>
              </c:numCache>
            </c:numRef>
          </c:cat>
          <c:val>
            <c:numRef>
              <c:f>VÝSLEDKY_6!$R$370:$S$370</c:f>
              <c:numCache>
                <c:formatCode>0.00</c:formatCode>
                <c:ptCount val="2"/>
                <c:pt idx="0">
                  <c:v>3.6206896551724137</c:v>
                </c:pt>
                <c:pt idx="1">
                  <c:v>3.3125</c:v>
                </c:pt>
              </c:numCache>
            </c:numRef>
          </c:val>
          <c:extLst>
            <c:ext xmlns:c16="http://schemas.microsoft.com/office/drawing/2014/chart" uri="{C3380CC4-5D6E-409C-BE32-E72D297353CC}">
              <c16:uniqueId val="{00000000-E2A5-443E-86CA-A54F85624832}"/>
            </c:ext>
          </c:extLst>
        </c:ser>
        <c:dLbls>
          <c:showLegendKey val="0"/>
          <c:showVal val="0"/>
          <c:showCatName val="0"/>
          <c:showSerName val="0"/>
          <c:showPercent val="0"/>
          <c:showBubbleSize val="0"/>
        </c:dLbls>
        <c:gapWidth val="219"/>
        <c:axId val="839837432"/>
        <c:axId val="839838744"/>
      </c:barChart>
      <c:catAx>
        <c:axId val="839837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cs-CZ"/>
          </a:p>
        </c:txPr>
        <c:crossAx val="839838744"/>
        <c:crosses val="autoZero"/>
        <c:auto val="1"/>
        <c:lblAlgn val="ctr"/>
        <c:lblOffset val="100"/>
        <c:noMultiLvlLbl val="0"/>
      </c:catAx>
      <c:valAx>
        <c:axId val="839838744"/>
        <c:scaling>
          <c:orientation val="minMax"/>
          <c:max val="5"/>
          <c:min val="1"/>
        </c:scaling>
        <c:delete val="0"/>
        <c:axPos val="b"/>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cs-CZ"/>
          </a:p>
        </c:txPr>
        <c:crossAx val="839837432"/>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500" b="1" i="0" u="none" strike="noStrike" kern="1200" spc="0" baseline="0">
                <a:solidFill>
                  <a:schemeClr val="tx1">
                    <a:lumMod val="65000"/>
                    <a:lumOff val="35000"/>
                  </a:schemeClr>
                </a:solidFill>
                <a:latin typeface="+mn-lt"/>
                <a:ea typeface="+mn-ea"/>
                <a:cs typeface="+mn-cs"/>
              </a:defRPr>
            </a:pPr>
            <a:r>
              <a:rPr lang="cs-CZ"/>
              <a:t>6.1.2 Stávající úroveň ON-LINE služeb pro občany a firmy - hodnocení vlastního úřadu na škále 1 - 5 (známky jako ve škole) - celkový průměr</a:t>
            </a:r>
          </a:p>
        </c:rich>
      </c:tx>
      <c:overlay val="0"/>
      <c:spPr>
        <a:noFill/>
        <a:ln>
          <a:noFill/>
        </a:ln>
        <a:effectLst/>
      </c:spPr>
      <c:txPr>
        <a:bodyPr rot="0" spcFirstLastPara="1" vertOverflow="ellipsis" vert="horz" wrap="square" anchor="ctr" anchorCtr="1"/>
        <a:lstStyle/>
        <a:p>
          <a:pPr>
            <a:defRPr sz="1500" b="1"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barChart>
        <c:barDir val="bar"/>
        <c:grouping val="clustered"/>
        <c:varyColors val="0"/>
        <c:ser>
          <c:idx val="0"/>
          <c:order val="0"/>
          <c:tx>
            <c:strRef>
              <c:f>VÝSLEDKY_6!$Q$5</c:f>
              <c:strCache>
                <c:ptCount val="1"/>
                <c:pt idx="0">
                  <c:v>celkový průměr</c:v>
                </c:pt>
              </c:strCache>
            </c:strRef>
          </c:tx>
          <c:spPr>
            <a:solidFill>
              <a:schemeClr val="accent1"/>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3-9405-4AFA-B9B3-210B41AF7788}"/>
              </c:ext>
            </c:extLst>
          </c:dPt>
          <c:dPt>
            <c:idx val="1"/>
            <c:invertIfNegative val="0"/>
            <c:bubble3D val="0"/>
            <c:spPr>
              <a:solidFill>
                <a:srgbClr val="00B0F0"/>
              </a:solidFill>
              <a:ln>
                <a:noFill/>
              </a:ln>
              <a:effectLst/>
            </c:spPr>
            <c:extLst>
              <c:ext xmlns:c16="http://schemas.microsoft.com/office/drawing/2014/chart" uri="{C3380CC4-5D6E-409C-BE32-E72D297353CC}">
                <c16:uniqueId val="{00000004-9405-4AFA-B9B3-210B41AF7788}"/>
              </c:ext>
            </c:extLst>
          </c:dPt>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05-4AFA-B9B3-210B41AF7788}"/>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05-4AFA-B9B3-210B41AF778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cs-CZ"/>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VÝSLEDKY_6!$R$4:$S$4</c:f>
              <c:numCache>
                <c:formatCode>General</c:formatCode>
                <c:ptCount val="2"/>
                <c:pt idx="0">
                  <c:v>2018</c:v>
                </c:pt>
                <c:pt idx="1">
                  <c:v>2021</c:v>
                </c:pt>
              </c:numCache>
            </c:numRef>
          </c:cat>
          <c:val>
            <c:numRef>
              <c:f>VÝSLEDKY_6!$R$45:$S$45</c:f>
              <c:numCache>
                <c:formatCode>0.00</c:formatCode>
                <c:ptCount val="2"/>
                <c:pt idx="0">
                  <c:v>2.838709677419355</c:v>
                </c:pt>
                <c:pt idx="1">
                  <c:v>2.5882352941176472</c:v>
                </c:pt>
              </c:numCache>
            </c:numRef>
          </c:val>
          <c:extLst>
            <c:ext xmlns:c16="http://schemas.microsoft.com/office/drawing/2014/chart" uri="{C3380CC4-5D6E-409C-BE32-E72D297353CC}">
              <c16:uniqueId val="{00000000-E2A5-443E-86CA-A54F85624832}"/>
            </c:ext>
          </c:extLst>
        </c:ser>
        <c:dLbls>
          <c:showLegendKey val="0"/>
          <c:showVal val="0"/>
          <c:showCatName val="0"/>
          <c:showSerName val="0"/>
          <c:showPercent val="0"/>
          <c:showBubbleSize val="0"/>
        </c:dLbls>
        <c:gapWidth val="219"/>
        <c:axId val="839837432"/>
        <c:axId val="839838744"/>
      </c:barChart>
      <c:catAx>
        <c:axId val="839837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cs-CZ"/>
          </a:p>
        </c:txPr>
        <c:crossAx val="839838744"/>
        <c:crosses val="autoZero"/>
        <c:auto val="1"/>
        <c:lblAlgn val="ctr"/>
        <c:lblOffset val="100"/>
        <c:noMultiLvlLbl val="0"/>
      </c:catAx>
      <c:valAx>
        <c:axId val="839838744"/>
        <c:scaling>
          <c:orientation val="minMax"/>
          <c:max val="5"/>
          <c:min val="1"/>
        </c:scaling>
        <c:delete val="0"/>
        <c:axPos val="b"/>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cs-CZ"/>
          </a:p>
        </c:txPr>
        <c:crossAx val="839837432"/>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r>
              <a:rPr lang="en-US"/>
              <a:t>2.3.1 Je EA využívána jako manažerská metoda?</a:t>
            </a:r>
          </a:p>
        </c:rich>
      </c:tx>
      <c:overlay val="0"/>
      <c:spPr>
        <a:noFill/>
        <a:ln>
          <a:noFill/>
        </a:ln>
        <a:effectLst/>
      </c:spPr>
      <c:txPr>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endParaRPr lang="cs-CZ"/>
        </a:p>
      </c:txPr>
    </c:title>
    <c:autoTitleDeleted val="0"/>
    <c:plotArea>
      <c:layout/>
      <c:barChart>
        <c:barDir val="col"/>
        <c:grouping val="clustered"/>
        <c:varyColors val="0"/>
        <c:ser>
          <c:idx val="0"/>
          <c:order val="0"/>
          <c:tx>
            <c:strRef>
              <c:f>VÝSLEDKY_1_2_3!$AM$6</c:f>
              <c:strCache>
                <c:ptCount val="1"/>
                <c:pt idx="0">
                  <c:v>POČET</c:v>
                </c:pt>
              </c:strCache>
            </c:strRef>
          </c:tx>
          <c:spPr>
            <a:noFill/>
            <a:ln w="25400" cap="flat" cmpd="sng" algn="ctr">
              <a:solidFill>
                <a:schemeClr val="accent1"/>
              </a:solidFill>
              <a:miter lim="800000"/>
            </a:ln>
            <a:effectLst/>
          </c:spPr>
          <c:invertIfNegative val="0"/>
          <c:dPt>
            <c:idx val="0"/>
            <c:invertIfNegative val="0"/>
            <c:bubble3D val="0"/>
            <c:spPr>
              <a:solidFill>
                <a:schemeClr val="tx1"/>
              </a:solidFill>
              <a:ln w="25400" cap="flat" cmpd="sng" algn="ctr">
                <a:noFill/>
                <a:miter lim="800000"/>
              </a:ln>
              <a:effectLst/>
            </c:spPr>
            <c:extLst>
              <c:ext xmlns:c16="http://schemas.microsoft.com/office/drawing/2014/chart" uri="{C3380CC4-5D6E-409C-BE32-E72D297353CC}">
                <c16:uniqueId val="{00000001-BDE3-4C3E-A8CE-D574CFF7B613}"/>
              </c:ext>
            </c:extLst>
          </c:dPt>
          <c:dPt>
            <c:idx val="1"/>
            <c:invertIfNegative val="0"/>
            <c:bubble3D val="0"/>
            <c:spPr>
              <a:solidFill>
                <a:srgbClr val="FF2600"/>
              </a:solidFill>
              <a:ln w="25400" cap="flat" cmpd="sng" algn="ctr">
                <a:noFill/>
                <a:miter lim="800000"/>
              </a:ln>
              <a:effectLst/>
            </c:spPr>
            <c:extLst>
              <c:ext xmlns:c16="http://schemas.microsoft.com/office/drawing/2014/chart" uri="{C3380CC4-5D6E-409C-BE32-E72D297353CC}">
                <c16:uniqueId val="{00000002-BDE3-4C3E-A8CE-D574CFF7B613}"/>
              </c:ext>
            </c:extLst>
          </c:dPt>
          <c:dPt>
            <c:idx val="2"/>
            <c:invertIfNegative val="0"/>
            <c:bubble3D val="0"/>
            <c:spPr>
              <a:solidFill>
                <a:schemeClr val="bg1">
                  <a:lumMod val="65000"/>
                </a:schemeClr>
              </a:solidFill>
              <a:ln w="25400" cap="flat" cmpd="sng" algn="ctr">
                <a:noFill/>
                <a:miter lim="800000"/>
              </a:ln>
              <a:effectLst/>
            </c:spPr>
            <c:extLst>
              <c:ext xmlns:c16="http://schemas.microsoft.com/office/drawing/2014/chart" uri="{C3380CC4-5D6E-409C-BE32-E72D297353CC}">
                <c16:uniqueId val="{00000003-BDE3-4C3E-A8CE-D574CFF7B613}"/>
              </c:ext>
            </c:extLst>
          </c:dPt>
          <c:dPt>
            <c:idx val="3"/>
            <c:invertIfNegative val="0"/>
            <c:bubble3D val="0"/>
            <c:spPr>
              <a:solidFill>
                <a:schemeClr val="accent6">
                  <a:lumMod val="40000"/>
                  <a:lumOff val="60000"/>
                </a:schemeClr>
              </a:solidFill>
              <a:ln w="25400" cap="flat" cmpd="sng" algn="ctr">
                <a:noFill/>
                <a:miter lim="800000"/>
              </a:ln>
              <a:effectLst/>
            </c:spPr>
            <c:extLst>
              <c:ext xmlns:c16="http://schemas.microsoft.com/office/drawing/2014/chart" uri="{C3380CC4-5D6E-409C-BE32-E72D297353CC}">
                <c16:uniqueId val="{00000004-BDE3-4C3E-A8CE-D574CFF7B613}"/>
              </c:ext>
            </c:extLst>
          </c:dPt>
          <c:dPt>
            <c:idx val="4"/>
            <c:invertIfNegative val="0"/>
            <c:bubble3D val="0"/>
            <c:spPr>
              <a:solidFill>
                <a:schemeClr val="accent6"/>
              </a:solidFill>
              <a:ln w="25400" cap="flat" cmpd="sng" algn="ctr">
                <a:noFill/>
                <a:miter lim="800000"/>
              </a:ln>
              <a:effectLst/>
            </c:spPr>
            <c:extLst>
              <c:ext xmlns:c16="http://schemas.microsoft.com/office/drawing/2014/chart" uri="{C3380CC4-5D6E-409C-BE32-E72D297353CC}">
                <c16:uniqueId val="{00000005-BDE3-4C3E-A8CE-D574CFF7B61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65000"/>
                        <a:lumOff val="3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VÝSLEDKY_1_2_3!$AM$235:$AM$239</c:f>
              <c:numCache>
                <c:formatCode>0;\-0;;@</c:formatCode>
                <c:ptCount val="5"/>
                <c:pt idx="0">
                  <c:v>2</c:v>
                </c:pt>
                <c:pt idx="1">
                  <c:v>10</c:v>
                </c:pt>
                <c:pt idx="2">
                  <c:v>15</c:v>
                </c:pt>
                <c:pt idx="3">
                  <c:v>6</c:v>
                </c:pt>
                <c:pt idx="4">
                  <c:v>1</c:v>
                </c:pt>
              </c:numCache>
            </c:numRef>
          </c:val>
          <c:extLst>
            <c:ext xmlns:c16="http://schemas.microsoft.com/office/drawing/2014/chart" uri="{C3380CC4-5D6E-409C-BE32-E72D297353CC}">
              <c16:uniqueId val="{00000000-CA90-4C2B-BB22-83767462F3BC}"/>
            </c:ext>
          </c:extLst>
        </c:ser>
        <c:dLbls>
          <c:showLegendKey val="0"/>
          <c:showVal val="0"/>
          <c:showCatName val="0"/>
          <c:showSerName val="0"/>
          <c:showPercent val="0"/>
          <c:showBubbleSize val="0"/>
        </c:dLbls>
        <c:gapWidth val="164"/>
        <c:overlap val="-35"/>
        <c:axId val="290741455"/>
        <c:axId val="311235039"/>
      </c:barChart>
      <c:catAx>
        <c:axId val="290741455"/>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cs-CZ"/>
                  <a:t>MATURITA</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cs-CZ"/>
            </a:p>
          </c:txPr>
        </c:title>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cs-CZ"/>
          </a:p>
        </c:txPr>
        <c:crossAx val="311235039"/>
        <c:crosses val="autoZero"/>
        <c:auto val="1"/>
        <c:lblAlgn val="ctr"/>
        <c:lblOffset val="100"/>
        <c:noMultiLvlLbl val="0"/>
      </c:catAx>
      <c:valAx>
        <c:axId val="311235039"/>
        <c:scaling>
          <c:orientation val="minMax"/>
        </c:scaling>
        <c:delete val="1"/>
        <c:axPos val="l"/>
        <c:numFmt formatCode="0;\-0;;@" sourceLinked="1"/>
        <c:majorTickMark val="none"/>
        <c:minorTickMark val="none"/>
        <c:tickLblPos val="nextTo"/>
        <c:crossAx val="290741455"/>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US" sz="1400" b="1" baseline="0">
                <a:solidFill>
                  <a:sysClr val="windowText" lastClr="000000"/>
                </a:solidFill>
              </a:rPr>
              <a:t>Má úřad vlastního interního Enterprise architekta?</a:t>
            </a:r>
            <a:endParaRPr lang="en-US" sz="1400" b="1">
              <a:solidFill>
                <a:sysClr val="windowText" lastClr="000000"/>
              </a:solidFill>
            </a:endParaRPr>
          </a:p>
        </c:rich>
      </c:tx>
      <c:layout>
        <c:manualLayout>
          <c:xMode val="edge"/>
          <c:yMode val="edge"/>
          <c:x val="1.9199095072804501E-2"/>
          <c:y val="1.8881866420459022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0"/>
          <c:order val="0"/>
          <c:tx>
            <c:strRef>
              <c:f>VÝSLEDKY_1_2_3!$AN$246:$AN$247</c:f>
              <c:strCache>
                <c:ptCount val="2"/>
                <c:pt idx="0">
                  <c:v>ANO</c:v>
                </c:pt>
                <c:pt idx="1">
                  <c:v>NE</c:v>
                </c:pt>
              </c:strCache>
            </c:strRef>
          </c:tx>
          <c:spPr>
            <a:solidFill>
              <a:srgbClr val="70AD47"/>
            </a:solidFill>
          </c:spPr>
          <c:dPt>
            <c:idx val="0"/>
            <c:bubble3D val="0"/>
            <c:spPr>
              <a:solidFill>
                <a:srgbClr val="70AD47"/>
              </a:solidFill>
              <a:ln w="19050">
                <a:solidFill>
                  <a:sysClr val="window" lastClr="FFFFFF"/>
                </a:solidFill>
              </a:ln>
              <a:effectLst/>
            </c:spPr>
            <c:extLst>
              <c:ext xmlns:c16="http://schemas.microsoft.com/office/drawing/2014/chart" uri="{C3380CC4-5D6E-409C-BE32-E72D297353CC}">
                <c16:uniqueId val="{00000001-0F30-4C8E-BB6E-5044C4EA98F8}"/>
              </c:ext>
            </c:extLst>
          </c:dPt>
          <c:dPt>
            <c:idx val="1"/>
            <c:bubble3D val="0"/>
            <c:spPr>
              <a:solidFill>
                <a:srgbClr val="FF0000"/>
              </a:solidFill>
              <a:ln w="19050">
                <a:solidFill>
                  <a:sysClr val="window" lastClr="FFFFFF"/>
                </a:solidFill>
              </a:ln>
              <a:effectLst/>
            </c:spPr>
            <c:extLst>
              <c:ext xmlns:c16="http://schemas.microsoft.com/office/drawing/2014/chart" uri="{C3380CC4-5D6E-409C-BE32-E72D297353CC}">
                <c16:uniqueId val="{00000003-0F30-4C8E-BB6E-5044C4EA98F8}"/>
              </c:ext>
            </c:extLst>
          </c:dPt>
          <c:dLbls>
            <c:dLbl>
              <c:idx val="0"/>
              <c:layout>
                <c:manualLayout>
                  <c:x val="2.497693231802571E-2"/>
                  <c:y val="-1.150222517961558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30-4C8E-BB6E-5044C4EA98F8}"/>
                </c:ext>
              </c:extLst>
            </c:dLbl>
            <c:dLbl>
              <c:idx val="1"/>
              <c:layout>
                <c:manualLayout>
                  <c:x val="1.169916023980515E-2"/>
                  <c:y val="1.3541197226648993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30-4C8E-BB6E-5044C4EA98F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VÝSLEDKY_1_2_3!$AN$246:$AN$247</c:f>
              <c:strCache>
                <c:ptCount val="2"/>
                <c:pt idx="0">
                  <c:v>ANO</c:v>
                </c:pt>
                <c:pt idx="1">
                  <c:v>NE</c:v>
                </c:pt>
              </c:strCache>
            </c:strRef>
          </c:cat>
          <c:val>
            <c:numRef>
              <c:f>VÝSLEDKY_1_2_3!$AM$246:$AM$247</c:f>
              <c:numCache>
                <c:formatCode>0;\-0;;@</c:formatCode>
                <c:ptCount val="2"/>
                <c:pt idx="0">
                  <c:v>9</c:v>
                </c:pt>
                <c:pt idx="1">
                  <c:v>25</c:v>
                </c:pt>
              </c:numCache>
            </c:numRef>
          </c:val>
          <c:extLst>
            <c:ext xmlns:c16="http://schemas.microsoft.com/office/drawing/2014/chart" uri="{C3380CC4-5D6E-409C-BE32-E72D297353CC}">
              <c16:uniqueId val="{00000004-0F30-4C8E-BB6E-5044C4EA98F8}"/>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lgn="ctr" rtl="0">
              <a:defRPr lang="cs-CZ" sz="1800" b="1" i="0" u="none" strike="noStrike" kern="1200" spc="0" baseline="0">
                <a:solidFill>
                  <a:sysClr val="windowText" lastClr="000000">
                    <a:lumMod val="65000"/>
                    <a:lumOff val="35000"/>
                  </a:sysClr>
                </a:solidFill>
                <a:latin typeface="+mn-lt"/>
                <a:ea typeface="+mn-ea"/>
                <a:cs typeface="+mn-cs"/>
              </a:defRPr>
            </a:pPr>
            <a:r>
              <a:rPr lang="cs-CZ" sz="1800" b="1" i="0" u="none" strike="noStrike" kern="1200" spc="0" baseline="0">
                <a:solidFill>
                  <a:sysClr val="windowText" lastClr="000000">
                    <a:lumMod val="65000"/>
                    <a:lumOff val="35000"/>
                  </a:sysClr>
                </a:solidFill>
                <a:latin typeface="+mn-lt"/>
                <a:ea typeface="+mn-ea"/>
                <a:cs typeface="+mn-cs"/>
              </a:rPr>
              <a:t>1  ÚROVEŇ SYSTÉMU ŘÍZENÍ ÚŘADU CELKOVĚ  (průměrná hodnota maturity jednotlivých subjektů)</a:t>
            </a:r>
          </a:p>
        </c:rich>
      </c:tx>
      <c:layout>
        <c:manualLayout>
          <c:xMode val="edge"/>
          <c:yMode val="edge"/>
          <c:x val="2.615567029159668E-2"/>
          <c:y val="1.4964201535391883E-2"/>
        </c:manualLayout>
      </c:layout>
      <c:overlay val="0"/>
      <c:spPr>
        <a:noFill/>
        <a:ln>
          <a:noFill/>
        </a:ln>
        <a:effectLst/>
      </c:spPr>
      <c:txPr>
        <a:bodyPr rot="0" spcFirstLastPara="1" vertOverflow="ellipsis" vert="horz" wrap="square" anchor="t" anchorCtr="0"/>
        <a:lstStyle/>
        <a:p>
          <a:pPr algn="ctr" rtl="0">
            <a:defRPr lang="cs-CZ" sz="1800" b="1" i="0" u="none" strike="noStrike" kern="1200" spc="0" baseline="0">
              <a:solidFill>
                <a:sysClr val="windowText" lastClr="000000">
                  <a:lumMod val="65000"/>
                  <a:lumOff val="35000"/>
                </a:sysClr>
              </a:solidFill>
              <a:latin typeface="+mn-lt"/>
              <a:ea typeface="+mn-ea"/>
              <a:cs typeface="+mn-cs"/>
            </a:defRPr>
          </a:pPr>
          <a:endParaRPr lang="cs-CZ"/>
        </a:p>
      </c:txPr>
    </c:title>
    <c:autoTitleDeleted val="0"/>
    <c:plotArea>
      <c:layout>
        <c:manualLayout>
          <c:layoutTarget val="inner"/>
          <c:xMode val="edge"/>
          <c:yMode val="edge"/>
          <c:x val="2.6242049629586907E-2"/>
          <c:y val="7.9506695330336552E-2"/>
          <c:w val="0.96019345644792209"/>
          <c:h val="0.89786232619011508"/>
        </c:manualLayout>
      </c:layout>
      <c:lineChart>
        <c:grouping val="standard"/>
        <c:varyColors val="0"/>
        <c:ser>
          <c:idx val="1"/>
          <c:order val="1"/>
          <c:tx>
            <c:strRef>
              <c:f>VÝSLEDKY_1_2_3!$C$166</c:f>
              <c:strCache>
                <c:ptCount val="1"/>
                <c:pt idx="0">
                  <c:v>CELKOVÝ PRŮMĚR ZA VŠECHNY SUBJEKTY</c:v>
                </c:pt>
              </c:strCache>
            </c:strRef>
          </c:tx>
          <c:spPr>
            <a:ln w="28575" cap="rnd" cmpd="sng">
              <a:solidFill>
                <a:schemeClr val="tx1">
                  <a:alpha val="99000"/>
                </a:schemeClr>
              </a:solidFill>
              <a:prstDash val="dashDot"/>
              <a:round/>
            </a:ln>
            <a:effectLst/>
          </c:spPr>
          <c:marker>
            <c:symbol val="none"/>
          </c:marker>
          <c:cat>
            <c:strRef>
              <c:f>VÝSLEDKY_1_2_3!$D$164:$AK$164</c:f>
              <c:strCache>
                <c:ptCount val="34"/>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pt idx="23">
                  <c:v>ÚSÚ 21</c:v>
                </c:pt>
                <c:pt idx="24">
                  <c:v>ÚSÚ 22</c:v>
                </c:pt>
                <c:pt idx="25">
                  <c:v>ÚSÚ 23</c:v>
                </c:pt>
                <c:pt idx="26">
                  <c:v>ÚSÚ 24</c:v>
                </c:pt>
                <c:pt idx="27">
                  <c:v>ÚSÚ 25</c:v>
                </c:pt>
                <c:pt idx="28">
                  <c:v>ÚSÚ 26</c:v>
                </c:pt>
                <c:pt idx="29">
                  <c:v>ÚSÚ 27</c:v>
                </c:pt>
                <c:pt idx="30">
                  <c:v>ÚSÚ 28</c:v>
                </c:pt>
                <c:pt idx="31">
                  <c:v>ÚSÚ 29</c:v>
                </c:pt>
                <c:pt idx="32">
                  <c:v>ÚSÚ 30</c:v>
                </c:pt>
                <c:pt idx="33">
                  <c:v>ÚSÚ 31</c:v>
                </c:pt>
              </c:strCache>
            </c:strRef>
          </c:cat>
          <c:val>
            <c:numRef>
              <c:f>VÝSLEDKY_1_2_3!$D$166:$AK$166</c:f>
              <c:numCache>
                <c:formatCode>0.00</c:formatCode>
                <c:ptCount val="34"/>
                <c:pt idx="0">
                  <c:v>3.0130718954248366</c:v>
                </c:pt>
                <c:pt idx="1">
                  <c:v>3.0130718954248366</c:v>
                </c:pt>
                <c:pt idx="2">
                  <c:v>3.0130718954248366</c:v>
                </c:pt>
                <c:pt idx="3">
                  <c:v>3.0130718954248366</c:v>
                </c:pt>
                <c:pt idx="4">
                  <c:v>3.0130718954248366</c:v>
                </c:pt>
                <c:pt idx="5">
                  <c:v>3.0130718954248366</c:v>
                </c:pt>
                <c:pt idx="6">
                  <c:v>3.0130718954248366</c:v>
                </c:pt>
                <c:pt idx="7">
                  <c:v>3.0130718954248366</c:v>
                </c:pt>
                <c:pt idx="8">
                  <c:v>3.0130718954248366</c:v>
                </c:pt>
                <c:pt idx="9">
                  <c:v>3.0130718954248366</c:v>
                </c:pt>
                <c:pt idx="10">
                  <c:v>3.0130718954248366</c:v>
                </c:pt>
                <c:pt idx="11">
                  <c:v>3.0130718954248366</c:v>
                </c:pt>
                <c:pt idx="12">
                  <c:v>3.0130718954248366</c:v>
                </c:pt>
                <c:pt idx="13">
                  <c:v>3.0130718954248366</c:v>
                </c:pt>
                <c:pt idx="14">
                  <c:v>3.0130718954248366</c:v>
                </c:pt>
                <c:pt idx="15">
                  <c:v>3.0130718954248366</c:v>
                </c:pt>
                <c:pt idx="16">
                  <c:v>3.0130718954248366</c:v>
                </c:pt>
                <c:pt idx="17">
                  <c:v>3.0130718954248366</c:v>
                </c:pt>
                <c:pt idx="18">
                  <c:v>3.0130718954248366</c:v>
                </c:pt>
                <c:pt idx="19">
                  <c:v>3.0130718954248366</c:v>
                </c:pt>
                <c:pt idx="20">
                  <c:v>3.0130718954248366</c:v>
                </c:pt>
                <c:pt idx="21">
                  <c:v>3.0130718954248366</c:v>
                </c:pt>
                <c:pt idx="22">
                  <c:v>3.0130718954248366</c:v>
                </c:pt>
                <c:pt idx="23">
                  <c:v>3.0130718954248366</c:v>
                </c:pt>
                <c:pt idx="24">
                  <c:v>3.0130718954248366</c:v>
                </c:pt>
                <c:pt idx="25">
                  <c:v>3.0130718954248366</c:v>
                </c:pt>
                <c:pt idx="26">
                  <c:v>3.0130718954248366</c:v>
                </c:pt>
                <c:pt idx="27">
                  <c:v>3.0130718954248366</c:v>
                </c:pt>
                <c:pt idx="28">
                  <c:v>3.0130718954248366</c:v>
                </c:pt>
                <c:pt idx="29">
                  <c:v>3.0130718954248366</c:v>
                </c:pt>
                <c:pt idx="30">
                  <c:v>3.0130718954248366</c:v>
                </c:pt>
                <c:pt idx="31">
                  <c:v>3.0130718954248366</c:v>
                </c:pt>
                <c:pt idx="32">
                  <c:v>3.0130718954248366</c:v>
                </c:pt>
                <c:pt idx="33">
                  <c:v>3.0130718954248366</c:v>
                </c:pt>
              </c:numCache>
            </c:numRef>
          </c:val>
          <c:smooth val="0"/>
          <c:extLst>
            <c:ext xmlns:c16="http://schemas.microsoft.com/office/drawing/2014/chart" uri="{C3380CC4-5D6E-409C-BE32-E72D297353CC}">
              <c16:uniqueId val="{00000009-33C8-4360-943B-526259EF8E10}"/>
            </c:ext>
          </c:extLst>
        </c:ser>
        <c:dLbls>
          <c:showLegendKey val="0"/>
          <c:showVal val="0"/>
          <c:showCatName val="0"/>
          <c:showSerName val="0"/>
          <c:showPercent val="0"/>
          <c:showBubbleSize val="0"/>
        </c:dLbls>
        <c:marker val="1"/>
        <c:smooth val="0"/>
        <c:axId val="724126120"/>
        <c:axId val="724124480"/>
      </c:lineChart>
      <c:scatterChart>
        <c:scatterStyle val="lineMarker"/>
        <c:varyColors val="0"/>
        <c:ser>
          <c:idx val="0"/>
          <c:order val="0"/>
          <c:tx>
            <c:strRef>
              <c:f>VÝSLEDKY_1_2_3!$C$165</c:f>
              <c:strCache>
                <c:ptCount val="1"/>
                <c:pt idx="0">
                  <c:v>1 Úroveň systému řízení úřadu celkově - průměrná hodnota maturity jednotlivých subjektů</c:v>
                </c:pt>
              </c:strCache>
            </c:strRef>
          </c:tx>
          <c:spPr>
            <a:ln w="25400" cap="rnd">
              <a:noFill/>
              <a:round/>
            </a:ln>
            <a:effectLst/>
          </c:spPr>
          <c:marker>
            <c:symbol val="circle"/>
            <c:size val="12"/>
            <c:spPr>
              <a:solidFill>
                <a:schemeClr val="accent1">
                  <a:lumMod val="50000"/>
                </a:schemeClr>
              </a:solidFill>
              <a:ln w="101600">
                <a:noFill/>
              </a:ln>
              <a:effectLst/>
            </c:spPr>
          </c:marker>
          <c:dPt>
            <c:idx val="0"/>
            <c:marker>
              <c:symbol val="circle"/>
              <c:size val="12"/>
              <c:spPr>
                <a:solidFill>
                  <a:srgbClr val="00B0F0"/>
                </a:solidFill>
                <a:ln w="101600">
                  <a:noFill/>
                </a:ln>
                <a:effectLst/>
              </c:spPr>
            </c:marker>
            <c:bubble3D val="0"/>
            <c:extLst>
              <c:ext xmlns:c16="http://schemas.microsoft.com/office/drawing/2014/chart" uri="{C3380CC4-5D6E-409C-BE32-E72D297353CC}">
                <c16:uniqueId val="{00000004-C52E-44AC-975B-F5A43B369290}"/>
              </c:ext>
            </c:extLst>
          </c:dPt>
          <c:dPt>
            <c:idx val="1"/>
            <c:marker>
              <c:symbol val="circle"/>
              <c:size val="12"/>
              <c:spPr>
                <a:solidFill>
                  <a:srgbClr val="00B0F0"/>
                </a:solidFill>
                <a:ln w="101600">
                  <a:noFill/>
                </a:ln>
                <a:effectLst/>
              </c:spPr>
            </c:marker>
            <c:bubble3D val="0"/>
            <c:spPr>
              <a:ln w="25400" cap="rnd">
                <a:noFill/>
                <a:round/>
              </a:ln>
              <a:effectLst/>
            </c:spPr>
            <c:extLst>
              <c:ext xmlns:c16="http://schemas.microsoft.com/office/drawing/2014/chart" uri="{C3380CC4-5D6E-409C-BE32-E72D297353CC}">
                <c16:uniqueId val="{0000000C-9457-4616-ABF7-C997FD524F58}"/>
              </c:ext>
            </c:extLst>
          </c:dPt>
          <c:dPt>
            <c:idx val="2"/>
            <c:marker>
              <c:symbol val="circle"/>
              <c:size val="12"/>
              <c:spPr>
                <a:solidFill>
                  <a:srgbClr val="00B0F0"/>
                </a:solidFill>
                <a:ln w="101600">
                  <a:noFill/>
                </a:ln>
                <a:effectLst/>
              </c:spPr>
            </c:marker>
            <c:bubble3D val="0"/>
            <c:spPr>
              <a:ln w="25400" cap="rnd">
                <a:noFill/>
                <a:round/>
              </a:ln>
              <a:effectLst/>
            </c:spPr>
            <c:extLst>
              <c:ext xmlns:c16="http://schemas.microsoft.com/office/drawing/2014/chart" uri="{C3380CC4-5D6E-409C-BE32-E72D297353CC}">
                <c16:uniqueId val="{0000000D-9457-4616-ABF7-C997FD524F58}"/>
              </c:ext>
            </c:extLst>
          </c:dPt>
          <c:dPt>
            <c:idx val="3"/>
            <c:marker>
              <c:symbol val="circle"/>
              <c:size val="12"/>
              <c:spPr>
                <a:solidFill>
                  <a:srgbClr val="00B0F0"/>
                </a:solidFill>
                <a:ln w="101600">
                  <a:noFill/>
                </a:ln>
                <a:effectLst/>
              </c:spPr>
            </c:marker>
            <c:bubble3D val="0"/>
            <c:spPr>
              <a:ln w="25400" cap="rnd">
                <a:noFill/>
                <a:round/>
              </a:ln>
              <a:effectLst/>
            </c:spPr>
            <c:extLst>
              <c:ext xmlns:c16="http://schemas.microsoft.com/office/drawing/2014/chart" uri="{C3380CC4-5D6E-409C-BE32-E72D297353CC}">
                <c16:uniqueId val="{00000010-CFCC-4049-9751-2CB3EE29A5DD}"/>
              </c:ext>
            </c:extLst>
          </c:dPt>
          <c:dPt>
            <c:idx val="4"/>
            <c:marker>
              <c:symbol val="circle"/>
              <c:size val="12"/>
              <c:spPr>
                <a:solidFill>
                  <a:srgbClr val="00B0F0"/>
                </a:solidFill>
                <a:ln w="101600">
                  <a:noFill/>
                </a:ln>
                <a:effectLst/>
              </c:spPr>
            </c:marker>
            <c:bubble3D val="0"/>
            <c:spPr>
              <a:ln w="25400" cap="rnd">
                <a:noFill/>
                <a:round/>
              </a:ln>
              <a:effectLst/>
            </c:spPr>
            <c:extLst>
              <c:ext xmlns:c16="http://schemas.microsoft.com/office/drawing/2014/chart" uri="{C3380CC4-5D6E-409C-BE32-E72D297353CC}">
                <c16:uniqueId val="{00000005-C52E-44AC-975B-F5A43B369290}"/>
              </c:ext>
            </c:extLst>
          </c:dPt>
          <c:dPt>
            <c:idx val="5"/>
            <c:marker>
              <c:symbol val="circle"/>
              <c:size val="12"/>
              <c:spPr>
                <a:solidFill>
                  <a:srgbClr val="00B0F0"/>
                </a:solidFill>
                <a:ln w="101600">
                  <a:noFill/>
                </a:ln>
                <a:effectLst/>
              </c:spPr>
            </c:marker>
            <c:bubble3D val="0"/>
            <c:extLst>
              <c:ext xmlns:c16="http://schemas.microsoft.com/office/drawing/2014/chart" uri="{C3380CC4-5D6E-409C-BE32-E72D297353CC}">
                <c16:uniqueId val="{00000002-2C20-410F-8CEB-CFB43BF056F2}"/>
              </c:ext>
            </c:extLst>
          </c:dPt>
          <c:dPt>
            <c:idx val="6"/>
            <c:marker>
              <c:symbol val="circle"/>
              <c:size val="12"/>
              <c:spPr>
                <a:solidFill>
                  <a:srgbClr val="00B0F0"/>
                </a:solidFill>
                <a:ln w="101600">
                  <a:noFill/>
                </a:ln>
                <a:effectLst/>
              </c:spPr>
            </c:marker>
            <c:bubble3D val="0"/>
            <c:spPr>
              <a:ln w="25400" cap="rnd">
                <a:noFill/>
                <a:round/>
              </a:ln>
              <a:effectLst/>
            </c:spPr>
            <c:extLst>
              <c:ext xmlns:c16="http://schemas.microsoft.com/office/drawing/2014/chart" uri="{C3380CC4-5D6E-409C-BE32-E72D297353CC}">
                <c16:uniqueId val="{0000000A-A9B2-4C22-B251-021B988833C3}"/>
              </c:ext>
            </c:extLst>
          </c:dPt>
          <c:dPt>
            <c:idx val="7"/>
            <c:marker>
              <c:symbol val="circle"/>
              <c:size val="12"/>
              <c:spPr>
                <a:solidFill>
                  <a:srgbClr val="00B0F0"/>
                </a:solidFill>
                <a:ln w="101600">
                  <a:noFill/>
                </a:ln>
                <a:effectLst/>
              </c:spPr>
            </c:marker>
            <c:bubble3D val="0"/>
            <c:spPr>
              <a:ln w="25400" cap="rnd">
                <a:noFill/>
                <a:round/>
              </a:ln>
              <a:effectLst/>
            </c:spPr>
            <c:extLst>
              <c:ext xmlns:c16="http://schemas.microsoft.com/office/drawing/2014/chart" uri="{C3380CC4-5D6E-409C-BE32-E72D297353CC}">
                <c16:uniqueId val="{00000012-BB61-4028-AEA7-C48CA34622CE}"/>
              </c:ext>
            </c:extLst>
          </c:dPt>
          <c:dPt>
            <c:idx val="8"/>
            <c:marker>
              <c:symbol val="circle"/>
              <c:size val="12"/>
              <c:spPr>
                <a:solidFill>
                  <a:srgbClr val="00B0F0"/>
                </a:solidFill>
                <a:ln w="101600">
                  <a:noFill/>
                </a:ln>
                <a:effectLst/>
              </c:spPr>
            </c:marker>
            <c:bubble3D val="0"/>
            <c:extLst>
              <c:ext xmlns:c16="http://schemas.microsoft.com/office/drawing/2014/chart" uri="{C3380CC4-5D6E-409C-BE32-E72D297353CC}">
                <c16:uniqueId val="{00000007-33C8-4360-943B-526259EF8E10}"/>
              </c:ext>
            </c:extLst>
          </c:dPt>
          <c:dPt>
            <c:idx val="9"/>
            <c:marker>
              <c:symbol val="circle"/>
              <c:size val="12"/>
              <c:spPr>
                <a:solidFill>
                  <a:srgbClr val="00B0F0"/>
                </a:solidFill>
                <a:ln w="101600">
                  <a:noFill/>
                </a:ln>
                <a:effectLst/>
              </c:spPr>
            </c:marker>
            <c:bubble3D val="0"/>
            <c:spPr>
              <a:ln w="25400" cap="rnd">
                <a:noFill/>
                <a:round/>
              </a:ln>
              <a:effectLst/>
            </c:spPr>
            <c:extLst>
              <c:ext xmlns:c16="http://schemas.microsoft.com/office/drawing/2014/chart" uri="{C3380CC4-5D6E-409C-BE32-E72D297353CC}">
                <c16:uniqueId val="{00000008-E063-4EC8-9E8F-588BDEA5A3E7}"/>
              </c:ext>
            </c:extLst>
          </c:dPt>
          <c:dPt>
            <c:idx val="10"/>
            <c:marker>
              <c:symbol val="circle"/>
              <c:size val="12"/>
              <c:spPr>
                <a:solidFill>
                  <a:srgbClr val="00B0F0"/>
                </a:solidFill>
                <a:ln w="101600">
                  <a:noFill/>
                </a:ln>
                <a:effectLst/>
              </c:spPr>
            </c:marker>
            <c:bubble3D val="0"/>
            <c:extLst>
              <c:ext xmlns:c16="http://schemas.microsoft.com/office/drawing/2014/chart" uri="{C3380CC4-5D6E-409C-BE32-E72D297353CC}">
                <c16:uniqueId val="{00000002-CC3F-4AA2-A845-2FC0C4F7AA61}"/>
              </c:ext>
            </c:extLst>
          </c:dPt>
          <c:dPt>
            <c:idx val="11"/>
            <c:marker>
              <c:symbol val="circle"/>
              <c:size val="12"/>
              <c:spPr>
                <a:solidFill>
                  <a:srgbClr val="00B0F0"/>
                </a:solidFill>
                <a:ln w="101600">
                  <a:noFill/>
                </a:ln>
                <a:effectLst/>
              </c:spPr>
            </c:marker>
            <c:bubble3D val="0"/>
            <c:spPr>
              <a:ln w="25400" cap="rnd">
                <a:noFill/>
                <a:round/>
              </a:ln>
              <a:effectLst/>
            </c:spPr>
            <c:extLst>
              <c:ext xmlns:c16="http://schemas.microsoft.com/office/drawing/2014/chart" uri="{C3380CC4-5D6E-409C-BE32-E72D297353CC}">
                <c16:uniqueId val="{00000013-BB61-4028-AEA7-C48CA34622CE}"/>
              </c:ext>
            </c:extLst>
          </c:dPt>
          <c:dPt>
            <c:idx val="12"/>
            <c:marker>
              <c:symbol val="circle"/>
              <c:size val="12"/>
              <c:spPr>
                <a:solidFill>
                  <a:srgbClr val="00B0F0"/>
                </a:solidFill>
                <a:ln w="101600">
                  <a:noFill/>
                </a:ln>
                <a:effectLst/>
              </c:spPr>
            </c:marker>
            <c:bubble3D val="0"/>
            <c:spPr>
              <a:ln w="25400" cap="rnd">
                <a:noFill/>
                <a:round/>
              </a:ln>
              <a:effectLst/>
            </c:spPr>
            <c:extLst>
              <c:ext xmlns:c16="http://schemas.microsoft.com/office/drawing/2014/chart" uri="{C3380CC4-5D6E-409C-BE32-E72D297353CC}">
                <c16:uniqueId val="{00000014-BB61-4028-AEA7-C48CA34622CE}"/>
              </c:ext>
            </c:extLst>
          </c:dPt>
          <c:dPt>
            <c:idx val="13"/>
            <c:marker>
              <c:symbol val="circle"/>
              <c:size val="12"/>
              <c:spPr>
                <a:solidFill>
                  <a:srgbClr val="00B0F0"/>
                </a:solidFill>
                <a:ln w="101600">
                  <a:noFill/>
                </a:ln>
                <a:effectLst/>
              </c:spPr>
            </c:marker>
            <c:bubble3D val="0"/>
            <c:extLst>
              <c:ext xmlns:c16="http://schemas.microsoft.com/office/drawing/2014/chart" uri="{C3380CC4-5D6E-409C-BE32-E72D297353CC}">
                <c16:uniqueId val="{00000003-C52E-44AC-975B-F5A43B369290}"/>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cs-CZ"/>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strRef>
              <c:f>VÝSLEDKY_1_2_3!$D$164:$AK$164</c:f>
              <c:strCache>
                <c:ptCount val="34"/>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pt idx="23">
                  <c:v>ÚSÚ 21</c:v>
                </c:pt>
                <c:pt idx="24">
                  <c:v>ÚSÚ 22</c:v>
                </c:pt>
                <c:pt idx="25">
                  <c:v>ÚSÚ 23</c:v>
                </c:pt>
                <c:pt idx="26">
                  <c:v>ÚSÚ 24</c:v>
                </c:pt>
                <c:pt idx="27">
                  <c:v>ÚSÚ 25</c:v>
                </c:pt>
                <c:pt idx="28">
                  <c:v>ÚSÚ 26</c:v>
                </c:pt>
                <c:pt idx="29">
                  <c:v>ÚSÚ 27</c:v>
                </c:pt>
                <c:pt idx="30">
                  <c:v>ÚSÚ 28</c:v>
                </c:pt>
                <c:pt idx="31">
                  <c:v>ÚSÚ 29</c:v>
                </c:pt>
                <c:pt idx="32">
                  <c:v>ÚSÚ 30</c:v>
                </c:pt>
                <c:pt idx="33">
                  <c:v>ÚSÚ 31</c:v>
                </c:pt>
              </c:strCache>
            </c:strRef>
          </c:xVal>
          <c:yVal>
            <c:numRef>
              <c:f>VÝSLEDKY_1_2_3!$D$165:$AK$165</c:f>
              <c:numCache>
                <c:formatCode>0.00_ ;\-0.00\ </c:formatCode>
                <c:ptCount val="34"/>
                <c:pt idx="0">
                  <c:v>3.1111111111111112</c:v>
                </c:pt>
                <c:pt idx="1">
                  <c:v>2.6666666666666665</c:v>
                </c:pt>
                <c:pt idx="2">
                  <c:v>4</c:v>
                </c:pt>
                <c:pt idx="3">
                  <c:v>3.1111111111111112</c:v>
                </c:pt>
                <c:pt idx="4">
                  <c:v>2.7777777777777777</c:v>
                </c:pt>
                <c:pt idx="5">
                  <c:v>3</c:v>
                </c:pt>
                <c:pt idx="6">
                  <c:v>3</c:v>
                </c:pt>
                <c:pt idx="7">
                  <c:v>2.1111111111111112</c:v>
                </c:pt>
                <c:pt idx="8">
                  <c:v>2.4444444444444446</c:v>
                </c:pt>
                <c:pt idx="9">
                  <c:v>2.7777777777777777</c:v>
                </c:pt>
                <c:pt idx="10">
                  <c:v>2.8888888888888888</c:v>
                </c:pt>
                <c:pt idx="11">
                  <c:v>3.2222222222222223</c:v>
                </c:pt>
                <c:pt idx="12">
                  <c:v>3.3333333333333335</c:v>
                </c:pt>
                <c:pt idx="13">
                  <c:v>1.5555555555555556</c:v>
                </c:pt>
                <c:pt idx="14">
                  <c:v>2.7777777777777777</c:v>
                </c:pt>
                <c:pt idx="15">
                  <c:v>3.3333333333333335</c:v>
                </c:pt>
                <c:pt idx="16">
                  <c:v>4.7777777777777777</c:v>
                </c:pt>
                <c:pt idx="17">
                  <c:v>2.8888888888888888</c:v>
                </c:pt>
                <c:pt idx="18">
                  <c:v>2.8888888888888888</c:v>
                </c:pt>
                <c:pt idx="19">
                  <c:v>2.3333333333333335</c:v>
                </c:pt>
                <c:pt idx="20">
                  <c:v>4.2222222222222223</c:v>
                </c:pt>
                <c:pt idx="21">
                  <c:v>3.2222222222222223</c:v>
                </c:pt>
                <c:pt idx="22">
                  <c:v>2.7777777777777777</c:v>
                </c:pt>
                <c:pt idx="23">
                  <c:v>3.1111111111111112</c:v>
                </c:pt>
                <c:pt idx="24">
                  <c:v>4.2222222222222223</c:v>
                </c:pt>
                <c:pt idx="25">
                  <c:v>2.6666666666666665</c:v>
                </c:pt>
                <c:pt idx="26">
                  <c:v>2.7777777777777777</c:v>
                </c:pt>
                <c:pt idx="27">
                  <c:v>3.3333333333333335</c:v>
                </c:pt>
                <c:pt idx="28">
                  <c:v>3.5555555555555554</c:v>
                </c:pt>
                <c:pt idx="29">
                  <c:v>2.8888888888888888</c:v>
                </c:pt>
                <c:pt idx="30">
                  <c:v>2.6666666666666665</c:v>
                </c:pt>
                <c:pt idx="31">
                  <c:v>3.2222222222222223</c:v>
                </c:pt>
                <c:pt idx="32">
                  <c:v>2.8888888888888888</c:v>
                </c:pt>
                <c:pt idx="33">
                  <c:v>1.8888888888888888</c:v>
                </c:pt>
              </c:numCache>
            </c:numRef>
          </c:yVal>
          <c:smooth val="0"/>
          <c:extLst>
            <c:ext xmlns:c16="http://schemas.microsoft.com/office/drawing/2014/chart" uri="{C3380CC4-5D6E-409C-BE32-E72D297353CC}">
              <c16:uniqueId val="{00000000-EA36-4595-A997-053818812D06}"/>
            </c:ext>
          </c:extLst>
        </c:ser>
        <c:dLbls>
          <c:showLegendKey val="0"/>
          <c:showVal val="0"/>
          <c:showCatName val="0"/>
          <c:showSerName val="0"/>
          <c:showPercent val="0"/>
          <c:showBubbleSize val="0"/>
        </c:dLbls>
        <c:axId val="724126120"/>
        <c:axId val="724124480"/>
      </c:scatterChart>
      <c:catAx>
        <c:axId val="724126120"/>
        <c:scaling>
          <c:orientation val="minMax"/>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crossAx val="724124480"/>
        <c:crossesAt val="0"/>
        <c:auto val="1"/>
        <c:lblAlgn val="ctr"/>
        <c:lblOffset val="100"/>
        <c:noMultiLvlLbl val="1"/>
      </c:catAx>
      <c:valAx>
        <c:axId val="724124480"/>
        <c:scaling>
          <c:orientation val="minMax"/>
          <c:max val="5"/>
          <c:min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cs-CZ"/>
          </a:p>
        </c:txPr>
        <c:crossAx val="724126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Míra a způsob digitalizace - řídící procesy</a:t>
            </a:r>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VÝSLEDKY_1_2_3!$AO$100</c:f>
              <c:strCache>
                <c:ptCount val="1"/>
                <c:pt idx="0">
                  <c:v>ROZLOŽENÍ</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0EB4-44DF-ABA0-8CB62B8DA0A1}"/>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0EB4-44DF-ABA0-8CB62B8DA0A1}"/>
              </c:ext>
            </c:extLst>
          </c:dPt>
          <c:dPt>
            <c:idx val="2"/>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5-0EB4-44DF-ABA0-8CB62B8DA0A1}"/>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0EB4-44DF-ABA0-8CB62B8DA0A1}"/>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0EB4-44DF-ABA0-8CB62B8DA0A1}"/>
              </c:ext>
            </c:extLst>
          </c:dPt>
          <c:dLbls>
            <c:dLbl>
              <c:idx val="0"/>
              <c:delete val="1"/>
              <c:extLst>
                <c:ext xmlns:c15="http://schemas.microsoft.com/office/drawing/2012/chart" uri="{CE6537A1-D6FC-4f65-9D91-7224C49458BB}"/>
                <c:ext xmlns:c16="http://schemas.microsoft.com/office/drawing/2014/chart" uri="{C3380CC4-5D6E-409C-BE32-E72D297353CC}">
                  <c16:uniqueId val="{00000001-0EB4-44DF-ABA0-8CB62B8DA0A1}"/>
                </c:ext>
              </c:extLst>
            </c:dLbl>
            <c:dLbl>
              <c:idx val="1"/>
              <c:layout>
                <c:manualLayout>
                  <c:x val="1.169916023980515E-2"/>
                  <c:y val="1.35411972266489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B4-44DF-ABA0-8CB62B8DA0A1}"/>
                </c:ext>
              </c:extLst>
            </c:dLbl>
            <c:dLbl>
              <c:idx val="2"/>
              <c:layout>
                <c:manualLayout>
                  <c:x val="-0.37465553256863326"/>
                  <c:y val="-8.58131406354318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B4-44DF-ABA0-8CB62B8DA0A1}"/>
                </c:ext>
              </c:extLst>
            </c:dLbl>
            <c:dLbl>
              <c:idx val="3"/>
              <c:layout>
                <c:manualLayout>
                  <c:x val="-2.6323110539561611E-2"/>
                  <c:y val="-4.513732408883108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B4-44DF-ABA0-8CB62B8DA0A1}"/>
                </c:ext>
              </c:extLst>
            </c:dLbl>
            <c:dLbl>
              <c:idx val="4"/>
              <c:delete val="1"/>
              <c:extLst>
                <c:ext xmlns:c15="http://schemas.microsoft.com/office/drawing/2012/chart" uri="{CE6537A1-D6FC-4f65-9D91-7224C49458BB}"/>
                <c:ext xmlns:c16="http://schemas.microsoft.com/office/drawing/2014/chart" uri="{C3380CC4-5D6E-409C-BE32-E72D297353CC}">
                  <c16:uniqueId val="{00000009-0EB4-44DF-ABA0-8CB62B8DA0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VÝSLEDKY_1_2_3!$AO$101:$AO$105</c:f>
              <c:numCache>
                <c:formatCode>0%</c:formatCode>
                <c:ptCount val="5"/>
                <c:pt idx="0">
                  <c:v>0</c:v>
                </c:pt>
                <c:pt idx="1">
                  <c:v>0.23529411764705882</c:v>
                </c:pt>
                <c:pt idx="2">
                  <c:v>0.47058823529411764</c:v>
                </c:pt>
                <c:pt idx="3">
                  <c:v>0.29411764705882354</c:v>
                </c:pt>
                <c:pt idx="4">
                  <c:v>0</c:v>
                </c:pt>
              </c:numCache>
            </c:numRef>
          </c:val>
          <c:extLst>
            <c:ext xmlns:c16="http://schemas.microsoft.com/office/drawing/2014/chart" uri="{C3380CC4-5D6E-409C-BE32-E72D297353CC}">
              <c16:uniqueId val="{0000000A-0EB4-44DF-ABA0-8CB62B8DA0A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Úroveň řízení kvality/excelence a zpětné vazby</a:t>
            </a:r>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VÝSLEDKY_1_2_3!$AO$100</c:f>
              <c:strCache>
                <c:ptCount val="1"/>
                <c:pt idx="0">
                  <c:v>ROZLOŽENÍ</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0EB4-44DF-ABA0-8CB62B8DA0A1}"/>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0EB4-44DF-ABA0-8CB62B8DA0A1}"/>
              </c:ext>
            </c:extLst>
          </c:dPt>
          <c:dPt>
            <c:idx val="2"/>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5-0EB4-44DF-ABA0-8CB62B8DA0A1}"/>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0EB4-44DF-ABA0-8CB62B8DA0A1}"/>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0EB4-44DF-ABA0-8CB62B8DA0A1}"/>
              </c:ext>
            </c:extLst>
          </c:dPt>
          <c:dLbls>
            <c:dLbl>
              <c:idx val="0"/>
              <c:layout>
                <c:manualLayout>
                  <c:x val="2.497693231802571E-2"/>
                  <c:y val="-1.1502225179615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B4-44DF-ABA0-8CB62B8DA0A1}"/>
                </c:ext>
              </c:extLst>
            </c:dLbl>
            <c:dLbl>
              <c:idx val="1"/>
              <c:layout>
                <c:manualLayout>
                  <c:x val="1.169916023980515E-2"/>
                  <c:y val="1.35411972266489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B4-44DF-ABA0-8CB62B8DA0A1}"/>
                </c:ext>
              </c:extLst>
            </c:dLbl>
            <c:dLbl>
              <c:idx val="2"/>
              <c:layout>
                <c:manualLayout>
                  <c:x val="-7.3630687203288719E-2"/>
                  <c:y val="-1.5201587594395388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B4-44DF-ABA0-8CB62B8DA0A1}"/>
                </c:ext>
              </c:extLst>
            </c:dLbl>
            <c:dLbl>
              <c:idx val="3"/>
              <c:layout>
                <c:manualLayout>
                  <c:x val="-2.6323110539561611E-2"/>
                  <c:y val="-4.513732408883108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B4-44DF-ABA0-8CB62B8DA0A1}"/>
                </c:ext>
              </c:extLst>
            </c:dLbl>
            <c:dLbl>
              <c:idx val="4"/>
              <c:layout>
                <c:manualLayout>
                  <c:x val="-5.3892675453371418E-2"/>
                  <c:y val="4.2002872982423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B4-44DF-ABA0-8CB62B8DA0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VÝSLEDKY_1_2_3!$AO$113:$AO$117</c:f>
              <c:numCache>
                <c:formatCode>0%</c:formatCode>
                <c:ptCount val="5"/>
                <c:pt idx="0">
                  <c:v>5.8823529411764705E-2</c:v>
                </c:pt>
                <c:pt idx="1">
                  <c:v>0.38235294117647056</c:v>
                </c:pt>
                <c:pt idx="2">
                  <c:v>0.35294117647058826</c:v>
                </c:pt>
                <c:pt idx="3">
                  <c:v>0.14705882352941177</c:v>
                </c:pt>
                <c:pt idx="4">
                  <c:v>5.8823529411764705E-2</c:v>
                </c:pt>
              </c:numCache>
            </c:numRef>
          </c:val>
          <c:extLst>
            <c:ext xmlns:c16="http://schemas.microsoft.com/office/drawing/2014/chart" uri="{C3380CC4-5D6E-409C-BE32-E72D297353CC}">
              <c16:uniqueId val="{0000000A-0EB4-44DF-ABA0-8CB62B8DA0A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r>
              <a:rPr lang="en-US"/>
              <a:t>2.3.3 Jsou nové systémy/změny schvalovány interní EA?</a:t>
            </a:r>
          </a:p>
        </c:rich>
      </c:tx>
      <c:overlay val="0"/>
      <c:spPr>
        <a:noFill/>
        <a:ln>
          <a:noFill/>
        </a:ln>
        <a:effectLst/>
      </c:spPr>
      <c:txPr>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endParaRPr lang="cs-CZ"/>
        </a:p>
      </c:txPr>
    </c:title>
    <c:autoTitleDeleted val="0"/>
    <c:plotArea>
      <c:layout/>
      <c:barChart>
        <c:barDir val="col"/>
        <c:grouping val="clustered"/>
        <c:varyColors val="0"/>
        <c:ser>
          <c:idx val="0"/>
          <c:order val="0"/>
          <c:tx>
            <c:strRef>
              <c:f>VÝSLEDKY_1_2_3!$AM$6</c:f>
              <c:strCache>
                <c:ptCount val="1"/>
                <c:pt idx="0">
                  <c:v>POČET</c:v>
                </c:pt>
              </c:strCache>
            </c:strRef>
          </c:tx>
          <c:spPr>
            <a:noFill/>
            <a:ln w="25400" cap="flat" cmpd="sng" algn="ctr">
              <a:solidFill>
                <a:schemeClr val="accent1"/>
              </a:solidFill>
              <a:miter lim="800000"/>
            </a:ln>
            <a:effectLst/>
          </c:spPr>
          <c:invertIfNegative val="0"/>
          <c:dPt>
            <c:idx val="0"/>
            <c:invertIfNegative val="0"/>
            <c:bubble3D val="0"/>
            <c:spPr>
              <a:solidFill>
                <a:schemeClr val="tx1"/>
              </a:solidFill>
              <a:ln w="25400" cap="flat" cmpd="sng" algn="ctr">
                <a:noFill/>
                <a:miter lim="800000"/>
              </a:ln>
              <a:effectLst/>
            </c:spPr>
            <c:extLst>
              <c:ext xmlns:c16="http://schemas.microsoft.com/office/drawing/2014/chart" uri="{C3380CC4-5D6E-409C-BE32-E72D297353CC}">
                <c16:uniqueId val="{00000001-BDE3-4C3E-A8CE-D574CFF7B613}"/>
              </c:ext>
            </c:extLst>
          </c:dPt>
          <c:dPt>
            <c:idx val="1"/>
            <c:invertIfNegative val="0"/>
            <c:bubble3D val="0"/>
            <c:spPr>
              <a:solidFill>
                <a:srgbClr val="FF2600"/>
              </a:solidFill>
              <a:ln w="25400" cap="flat" cmpd="sng" algn="ctr">
                <a:noFill/>
                <a:miter lim="800000"/>
              </a:ln>
              <a:effectLst/>
            </c:spPr>
            <c:extLst>
              <c:ext xmlns:c16="http://schemas.microsoft.com/office/drawing/2014/chart" uri="{C3380CC4-5D6E-409C-BE32-E72D297353CC}">
                <c16:uniqueId val="{00000002-BDE3-4C3E-A8CE-D574CFF7B613}"/>
              </c:ext>
            </c:extLst>
          </c:dPt>
          <c:dPt>
            <c:idx val="2"/>
            <c:invertIfNegative val="0"/>
            <c:bubble3D val="0"/>
            <c:spPr>
              <a:solidFill>
                <a:schemeClr val="bg1">
                  <a:lumMod val="65000"/>
                </a:schemeClr>
              </a:solidFill>
              <a:ln w="25400" cap="flat" cmpd="sng" algn="ctr">
                <a:noFill/>
                <a:miter lim="800000"/>
              </a:ln>
              <a:effectLst/>
            </c:spPr>
            <c:extLst>
              <c:ext xmlns:c16="http://schemas.microsoft.com/office/drawing/2014/chart" uri="{C3380CC4-5D6E-409C-BE32-E72D297353CC}">
                <c16:uniqueId val="{00000003-BDE3-4C3E-A8CE-D574CFF7B613}"/>
              </c:ext>
            </c:extLst>
          </c:dPt>
          <c:dPt>
            <c:idx val="3"/>
            <c:invertIfNegative val="0"/>
            <c:bubble3D val="0"/>
            <c:spPr>
              <a:solidFill>
                <a:schemeClr val="accent6">
                  <a:lumMod val="40000"/>
                  <a:lumOff val="60000"/>
                </a:schemeClr>
              </a:solidFill>
              <a:ln w="25400" cap="flat" cmpd="sng" algn="ctr">
                <a:noFill/>
                <a:miter lim="800000"/>
              </a:ln>
              <a:effectLst/>
            </c:spPr>
            <c:extLst>
              <c:ext xmlns:c16="http://schemas.microsoft.com/office/drawing/2014/chart" uri="{C3380CC4-5D6E-409C-BE32-E72D297353CC}">
                <c16:uniqueId val="{00000004-BDE3-4C3E-A8CE-D574CFF7B613}"/>
              </c:ext>
            </c:extLst>
          </c:dPt>
          <c:dPt>
            <c:idx val="4"/>
            <c:invertIfNegative val="0"/>
            <c:bubble3D val="0"/>
            <c:spPr>
              <a:solidFill>
                <a:schemeClr val="accent6"/>
              </a:solidFill>
              <a:ln w="25400" cap="flat" cmpd="sng" algn="ctr">
                <a:noFill/>
                <a:miter lim="800000"/>
              </a:ln>
              <a:effectLst/>
            </c:spPr>
            <c:extLst>
              <c:ext xmlns:c16="http://schemas.microsoft.com/office/drawing/2014/chart" uri="{C3380CC4-5D6E-409C-BE32-E72D297353CC}">
                <c16:uniqueId val="{00000005-BDE3-4C3E-A8CE-D574CFF7B61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65000"/>
                        <a:lumOff val="3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VÝSLEDKY_1_2_3!$AM$255:$AM$259</c:f>
              <c:numCache>
                <c:formatCode>0;\-0;;@</c:formatCode>
                <c:ptCount val="5"/>
                <c:pt idx="0">
                  <c:v>17</c:v>
                </c:pt>
                <c:pt idx="1">
                  <c:v>3</c:v>
                </c:pt>
                <c:pt idx="2">
                  <c:v>6</c:v>
                </c:pt>
                <c:pt idx="3">
                  <c:v>2</c:v>
                </c:pt>
                <c:pt idx="4">
                  <c:v>6</c:v>
                </c:pt>
              </c:numCache>
            </c:numRef>
          </c:val>
          <c:extLst>
            <c:ext xmlns:c16="http://schemas.microsoft.com/office/drawing/2014/chart" uri="{C3380CC4-5D6E-409C-BE32-E72D297353CC}">
              <c16:uniqueId val="{00000000-CA90-4C2B-BB22-83767462F3BC}"/>
            </c:ext>
          </c:extLst>
        </c:ser>
        <c:dLbls>
          <c:showLegendKey val="0"/>
          <c:showVal val="0"/>
          <c:showCatName val="0"/>
          <c:showSerName val="0"/>
          <c:showPercent val="0"/>
          <c:showBubbleSize val="0"/>
        </c:dLbls>
        <c:gapWidth val="164"/>
        <c:overlap val="-35"/>
        <c:axId val="290741455"/>
        <c:axId val="311235039"/>
      </c:barChart>
      <c:catAx>
        <c:axId val="290741455"/>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cs-CZ"/>
                  <a:t>MATURITA</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cs-CZ"/>
            </a:p>
          </c:txPr>
        </c:title>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cs-CZ"/>
          </a:p>
        </c:txPr>
        <c:crossAx val="311235039"/>
        <c:crosses val="autoZero"/>
        <c:auto val="1"/>
        <c:lblAlgn val="ctr"/>
        <c:lblOffset val="100"/>
        <c:noMultiLvlLbl val="0"/>
      </c:catAx>
      <c:valAx>
        <c:axId val="311235039"/>
        <c:scaling>
          <c:orientation val="minMax"/>
        </c:scaling>
        <c:delete val="1"/>
        <c:axPos val="l"/>
        <c:numFmt formatCode="0;\-0;;@" sourceLinked="1"/>
        <c:majorTickMark val="none"/>
        <c:minorTickMark val="none"/>
        <c:tickLblPos val="nextTo"/>
        <c:crossAx val="290741455"/>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r>
              <a:rPr lang="en-US"/>
              <a:t>2.4.1 Realizace změn pomocí řízení projektů a programů</a:t>
            </a:r>
          </a:p>
        </c:rich>
      </c:tx>
      <c:overlay val="0"/>
      <c:spPr>
        <a:noFill/>
        <a:ln>
          <a:noFill/>
        </a:ln>
        <a:effectLst/>
      </c:spPr>
      <c:txPr>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endParaRPr lang="cs-CZ"/>
        </a:p>
      </c:txPr>
    </c:title>
    <c:autoTitleDeleted val="0"/>
    <c:plotArea>
      <c:layout/>
      <c:barChart>
        <c:barDir val="col"/>
        <c:grouping val="clustered"/>
        <c:varyColors val="0"/>
        <c:ser>
          <c:idx val="0"/>
          <c:order val="0"/>
          <c:tx>
            <c:strRef>
              <c:f>VÝSLEDKY_1_2_3!$AM$6</c:f>
              <c:strCache>
                <c:ptCount val="1"/>
                <c:pt idx="0">
                  <c:v>POČET</c:v>
                </c:pt>
              </c:strCache>
            </c:strRef>
          </c:tx>
          <c:spPr>
            <a:noFill/>
            <a:ln w="25400" cap="flat" cmpd="sng" algn="ctr">
              <a:solidFill>
                <a:schemeClr val="accent1"/>
              </a:solidFill>
              <a:miter lim="800000"/>
            </a:ln>
            <a:effectLst/>
          </c:spPr>
          <c:invertIfNegative val="0"/>
          <c:dPt>
            <c:idx val="0"/>
            <c:invertIfNegative val="0"/>
            <c:bubble3D val="0"/>
            <c:spPr>
              <a:solidFill>
                <a:schemeClr val="tx1"/>
              </a:solidFill>
              <a:ln w="25400" cap="flat" cmpd="sng" algn="ctr">
                <a:noFill/>
                <a:miter lim="800000"/>
              </a:ln>
              <a:effectLst/>
            </c:spPr>
            <c:extLst>
              <c:ext xmlns:c16="http://schemas.microsoft.com/office/drawing/2014/chart" uri="{C3380CC4-5D6E-409C-BE32-E72D297353CC}">
                <c16:uniqueId val="{00000001-BDE3-4C3E-A8CE-D574CFF7B613}"/>
              </c:ext>
            </c:extLst>
          </c:dPt>
          <c:dPt>
            <c:idx val="1"/>
            <c:invertIfNegative val="0"/>
            <c:bubble3D val="0"/>
            <c:spPr>
              <a:solidFill>
                <a:srgbClr val="FF2600"/>
              </a:solidFill>
              <a:ln w="25400" cap="flat" cmpd="sng" algn="ctr">
                <a:noFill/>
                <a:miter lim="800000"/>
              </a:ln>
              <a:effectLst/>
            </c:spPr>
            <c:extLst>
              <c:ext xmlns:c16="http://schemas.microsoft.com/office/drawing/2014/chart" uri="{C3380CC4-5D6E-409C-BE32-E72D297353CC}">
                <c16:uniqueId val="{00000002-BDE3-4C3E-A8CE-D574CFF7B613}"/>
              </c:ext>
            </c:extLst>
          </c:dPt>
          <c:dPt>
            <c:idx val="2"/>
            <c:invertIfNegative val="0"/>
            <c:bubble3D val="0"/>
            <c:spPr>
              <a:solidFill>
                <a:schemeClr val="bg1">
                  <a:lumMod val="65000"/>
                </a:schemeClr>
              </a:solidFill>
              <a:ln w="25400" cap="flat" cmpd="sng" algn="ctr">
                <a:noFill/>
                <a:miter lim="800000"/>
              </a:ln>
              <a:effectLst/>
            </c:spPr>
            <c:extLst>
              <c:ext xmlns:c16="http://schemas.microsoft.com/office/drawing/2014/chart" uri="{C3380CC4-5D6E-409C-BE32-E72D297353CC}">
                <c16:uniqueId val="{00000003-BDE3-4C3E-A8CE-D574CFF7B613}"/>
              </c:ext>
            </c:extLst>
          </c:dPt>
          <c:dPt>
            <c:idx val="3"/>
            <c:invertIfNegative val="0"/>
            <c:bubble3D val="0"/>
            <c:spPr>
              <a:solidFill>
                <a:schemeClr val="accent6">
                  <a:lumMod val="40000"/>
                  <a:lumOff val="60000"/>
                </a:schemeClr>
              </a:solidFill>
              <a:ln w="25400" cap="flat" cmpd="sng" algn="ctr">
                <a:noFill/>
                <a:miter lim="800000"/>
              </a:ln>
              <a:effectLst/>
            </c:spPr>
            <c:extLst>
              <c:ext xmlns:c16="http://schemas.microsoft.com/office/drawing/2014/chart" uri="{C3380CC4-5D6E-409C-BE32-E72D297353CC}">
                <c16:uniqueId val="{00000004-BDE3-4C3E-A8CE-D574CFF7B613}"/>
              </c:ext>
            </c:extLst>
          </c:dPt>
          <c:dPt>
            <c:idx val="4"/>
            <c:invertIfNegative val="0"/>
            <c:bubble3D val="0"/>
            <c:spPr>
              <a:solidFill>
                <a:schemeClr val="accent6"/>
              </a:solidFill>
              <a:ln w="25400" cap="flat" cmpd="sng" algn="ctr">
                <a:noFill/>
                <a:miter lim="800000"/>
              </a:ln>
              <a:effectLst/>
            </c:spPr>
            <c:extLst>
              <c:ext xmlns:c16="http://schemas.microsoft.com/office/drawing/2014/chart" uri="{C3380CC4-5D6E-409C-BE32-E72D297353CC}">
                <c16:uniqueId val="{00000005-BDE3-4C3E-A8CE-D574CFF7B61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65000"/>
                        <a:lumOff val="3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VÝSLEDKY_1_2_3!$AM$308:$AM$312</c:f>
              <c:numCache>
                <c:formatCode>0;\-0;;@</c:formatCode>
                <c:ptCount val="5"/>
                <c:pt idx="0">
                  <c:v>2</c:v>
                </c:pt>
                <c:pt idx="1">
                  <c:v>4</c:v>
                </c:pt>
                <c:pt idx="2">
                  <c:v>8</c:v>
                </c:pt>
                <c:pt idx="3">
                  <c:v>20</c:v>
                </c:pt>
                <c:pt idx="4">
                  <c:v>0</c:v>
                </c:pt>
              </c:numCache>
            </c:numRef>
          </c:val>
          <c:extLst>
            <c:ext xmlns:c16="http://schemas.microsoft.com/office/drawing/2014/chart" uri="{C3380CC4-5D6E-409C-BE32-E72D297353CC}">
              <c16:uniqueId val="{00000000-CA90-4C2B-BB22-83767462F3BC}"/>
            </c:ext>
          </c:extLst>
        </c:ser>
        <c:dLbls>
          <c:showLegendKey val="0"/>
          <c:showVal val="0"/>
          <c:showCatName val="0"/>
          <c:showSerName val="0"/>
          <c:showPercent val="0"/>
          <c:showBubbleSize val="0"/>
        </c:dLbls>
        <c:gapWidth val="164"/>
        <c:overlap val="-35"/>
        <c:axId val="290741455"/>
        <c:axId val="311235039"/>
      </c:barChart>
      <c:catAx>
        <c:axId val="290741455"/>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cs-CZ"/>
                  <a:t>MATURITA</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cs-CZ"/>
            </a:p>
          </c:txPr>
        </c:title>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cs-CZ"/>
          </a:p>
        </c:txPr>
        <c:crossAx val="311235039"/>
        <c:crosses val="autoZero"/>
        <c:auto val="1"/>
        <c:lblAlgn val="ctr"/>
        <c:lblOffset val="100"/>
        <c:noMultiLvlLbl val="0"/>
      </c:catAx>
      <c:valAx>
        <c:axId val="311235039"/>
        <c:scaling>
          <c:orientation val="minMax"/>
        </c:scaling>
        <c:delete val="1"/>
        <c:axPos val="l"/>
        <c:numFmt formatCode="0;\-0;;@" sourceLinked="1"/>
        <c:majorTickMark val="none"/>
        <c:minorTickMark val="none"/>
        <c:tickLblPos val="nextTo"/>
        <c:crossAx val="290741455"/>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Je</a:t>
            </a:r>
            <a:r>
              <a:rPr lang="cs-CZ" baseline="0"/>
              <a:t> využíván proces e</a:t>
            </a:r>
            <a:r>
              <a:rPr lang="cs-CZ"/>
              <a:t>vidence a prioritizace projektů napříč celým úřadem?</a:t>
            </a:r>
          </a:p>
        </c:rich>
      </c:tx>
      <c:layout>
        <c:manualLayout>
          <c:xMode val="edge"/>
          <c:yMode val="edge"/>
          <c:x val="1.9199095072804501E-2"/>
          <c:y val="1.8881866420459022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0"/>
          <c:order val="0"/>
          <c:tx>
            <c:strRef>
              <c:f>VÝSLEDKY_1_2_3!$AN$327:$AN$328</c:f>
              <c:strCache>
                <c:ptCount val="2"/>
                <c:pt idx="0">
                  <c:v>ANO</c:v>
                </c:pt>
                <c:pt idx="1">
                  <c:v>NE</c:v>
                </c:pt>
              </c:strCache>
            </c:strRef>
          </c:tx>
          <c:spPr>
            <a:solidFill>
              <a:srgbClr val="70AD47"/>
            </a:solidFill>
          </c:spPr>
          <c:dPt>
            <c:idx val="0"/>
            <c:bubble3D val="0"/>
            <c:spPr>
              <a:solidFill>
                <a:srgbClr val="70AD47"/>
              </a:solidFill>
              <a:ln w="19050">
                <a:solidFill>
                  <a:sysClr val="window" lastClr="FFFFFF"/>
                </a:solidFill>
              </a:ln>
              <a:effectLst/>
            </c:spPr>
            <c:extLst>
              <c:ext xmlns:c16="http://schemas.microsoft.com/office/drawing/2014/chart" uri="{C3380CC4-5D6E-409C-BE32-E72D297353CC}">
                <c16:uniqueId val="{00000001-0F30-4C8E-BB6E-5044C4EA98F8}"/>
              </c:ext>
            </c:extLst>
          </c:dPt>
          <c:dPt>
            <c:idx val="1"/>
            <c:bubble3D val="0"/>
            <c:spPr>
              <a:solidFill>
                <a:srgbClr val="FF0000"/>
              </a:solidFill>
              <a:ln w="19050">
                <a:solidFill>
                  <a:sysClr val="window" lastClr="FFFFFF"/>
                </a:solidFill>
              </a:ln>
              <a:effectLst/>
            </c:spPr>
            <c:extLst>
              <c:ext xmlns:c16="http://schemas.microsoft.com/office/drawing/2014/chart" uri="{C3380CC4-5D6E-409C-BE32-E72D297353CC}">
                <c16:uniqueId val="{00000003-0F30-4C8E-BB6E-5044C4EA98F8}"/>
              </c:ext>
            </c:extLst>
          </c:dPt>
          <c:dLbls>
            <c:dLbl>
              <c:idx val="0"/>
              <c:layout>
                <c:manualLayout>
                  <c:x val="2.497693231802571E-2"/>
                  <c:y val="-1.150222517961558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30-4C8E-BB6E-5044C4EA98F8}"/>
                </c:ext>
              </c:extLst>
            </c:dLbl>
            <c:dLbl>
              <c:idx val="1"/>
              <c:layout>
                <c:manualLayout>
                  <c:x val="-2.9065975952815092E-2"/>
                  <c:y val="-6.6862167098717101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30-4C8E-BB6E-5044C4EA98F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VÝSLEDKY_1_2_3!$AN$327:$AN$328</c:f>
              <c:strCache>
                <c:ptCount val="2"/>
                <c:pt idx="0">
                  <c:v>ANO</c:v>
                </c:pt>
                <c:pt idx="1">
                  <c:v>NE</c:v>
                </c:pt>
              </c:strCache>
            </c:strRef>
          </c:cat>
          <c:val>
            <c:numRef>
              <c:f>VÝSLEDKY_1_2_3!$AM$327:$AM$328</c:f>
              <c:numCache>
                <c:formatCode>0;\-0;;@</c:formatCode>
                <c:ptCount val="2"/>
                <c:pt idx="0">
                  <c:v>21</c:v>
                </c:pt>
                <c:pt idx="1">
                  <c:v>13</c:v>
                </c:pt>
              </c:numCache>
            </c:numRef>
          </c:val>
          <c:extLst>
            <c:ext xmlns:c16="http://schemas.microsoft.com/office/drawing/2014/chart" uri="{C3380CC4-5D6E-409C-BE32-E72D297353CC}">
              <c16:uniqueId val="{00000004-0F30-4C8E-BB6E-5044C4EA98F8}"/>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Jsou vyčleněné (plánované) kapacity systematizovaných míst (v části úvazků) pro zařazení do projektů?</a:t>
            </a:r>
          </a:p>
        </c:rich>
      </c:tx>
      <c:layout>
        <c:manualLayout>
          <c:xMode val="edge"/>
          <c:yMode val="edge"/>
          <c:x val="1.9199095072804501E-2"/>
          <c:y val="1.8881866420459022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0"/>
          <c:order val="0"/>
          <c:tx>
            <c:strRef>
              <c:f>VÝSLEDKY_1_2_3!$AN$335:$AN$336</c:f>
              <c:strCache>
                <c:ptCount val="2"/>
                <c:pt idx="0">
                  <c:v>ANO</c:v>
                </c:pt>
                <c:pt idx="1">
                  <c:v>NE</c:v>
                </c:pt>
              </c:strCache>
            </c:strRef>
          </c:tx>
          <c:spPr>
            <a:solidFill>
              <a:srgbClr val="70AD47"/>
            </a:solidFill>
          </c:spPr>
          <c:dPt>
            <c:idx val="0"/>
            <c:bubble3D val="0"/>
            <c:spPr>
              <a:solidFill>
                <a:srgbClr val="70AD47"/>
              </a:solidFill>
              <a:ln w="19050">
                <a:solidFill>
                  <a:sysClr val="window" lastClr="FFFFFF"/>
                </a:solidFill>
              </a:ln>
              <a:effectLst/>
            </c:spPr>
            <c:extLst>
              <c:ext xmlns:c16="http://schemas.microsoft.com/office/drawing/2014/chart" uri="{C3380CC4-5D6E-409C-BE32-E72D297353CC}">
                <c16:uniqueId val="{00000001-0F30-4C8E-BB6E-5044C4EA98F8}"/>
              </c:ext>
            </c:extLst>
          </c:dPt>
          <c:dPt>
            <c:idx val="1"/>
            <c:bubble3D val="0"/>
            <c:spPr>
              <a:solidFill>
                <a:srgbClr val="FF0000"/>
              </a:solidFill>
              <a:ln w="19050">
                <a:solidFill>
                  <a:sysClr val="window" lastClr="FFFFFF"/>
                </a:solidFill>
              </a:ln>
              <a:effectLst/>
            </c:spPr>
            <c:extLst>
              <c:ext xmlns:c16="http://schemas.microsoft.com/office/drawing/2014/chart" uri="{C3380CC4-5D6E-409C-BE32-E72D297353CC}">
                <c16:uniqueId val="{00000003-0F30-4C8E-BB6E-5044C4EA98F8}"/>
              </c:ext>
            </c:extLst>
          </c:dPt>
          <c:dLbls>
            <c:dLbl>
              <c:idx val="0"/>
              <c:layout>
                <c:manualLayout>
                  <c:x val="2.497693231802571E-2"/>
                  <c:y val="-1.150222517961558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30-4C8E-BB6E-5044C4EA98F8}"/>
                </c:ext>
              </c:extLst>
            </c:dLbl>
            <c:dLbl>
              <c:idx val="1"/>
              <c:layout>
                <c:manualLayout>
                  <c:x val="1.169916023980515E-2"/>
                  <c:y val="1.3541197226648993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30-4C8E-BB6E-5044C4EA98F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VÝSLEDKY_1_2_3!$AN$335:$AN$336</c:f>
              <c:strCache>
                <c:ptCount val="2"/>
                <c:pt idx="0">
                  <c:v>ANO</c:v>
                </c:pt>
                <c:pt idx="1">
                  <c:v>NE</c:v>
                </c:pt>
              </c:strCache>
            </c:strRef>
          </c:cat>
          <c:val>
            <c:numRef>
              <c:f>VÝSLEDKY_1_2_3!$AM$335:$AM$336</c:f>
              <c:numCache>
                <c:formatCode>0;\-0;;@</c:formatCode>
                <c:ptCount val="2"/>
                <c:pt idx="0">
                  <c:v>10</c:v>
                </c:pt>
                <c:pt idx="1">
                  <c:v>24</c:v>
                </c:pt>
              </c:numCache>
            </c:numRef>
          </c:val>
          <c:extLst>
            <c:ext xmlns:c16="http://schemas.microsoft.com/office/drawing/2014/chart" uri="{C3380CC4-5D6E-409C-BE32-E72D297353CC}">
              <c16:uniqueId val="{00000004-0F30-4C8E-BB6E-5044C4EA98F8}"/>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200" b="0" i="0" u="none" strike="noStrike" kern="1200" cap="none" spc="50" baseline="0">
                <a:solidFill>
                  <a:sysClr val="windowText" lastClr="000000">
                    <a:lumMod val="65000"/>
                    <a:lumOff val="35000"/>
                  </a:sysClr>
                </a:solidFill>
                <a:latin typeface="+mn-lt"/>
                <a:ea typeface="+mn-ea"/>
                <a:cs typeface="+mn-cs"/>
              </a:defRPr>
            </a:pPr>
            <a:r>
              <a:rPr lang="en-US" sz="1200" b="0" i="0" u="none" strike="noStrike" kern="1200" cap="none" spc="50" baseline="0">
                <a:solidFill>
                  <a:sysClr val="windowText" lastClr="000000">
                    <a:lumMod val="65000"/>
                    <a:lumOff val="35000"/>
                  </a:sysClr>
                </a:solidFill>
                <a:latin typeface="+mn-lt"/>
                <a:ea typeface="+mn-ea"/>
                <a:cs typeface="+mn-cs"/>
              </a:rPr>
              <a:t>1.2.1 Aktuální katalog služeb a úkonů</a:t>
            </a:r>
          </a:p>
        </c:rich>
      </c:tx>
      <c:overlay val="0"/>
      <c:spPr>
        <a:noFill/>
        <a:ln>
          <a:noFill/>
        </a:ln>
        <a:effectLst/>
      </c:spPr>
      <c:txPr>
        <a:bodyPr rot="0" spcFirstLastPara="1" vertOverflow="ellipsis" vert="horz" wrap="square" anchor="ctr" anchorCtr="1"/>
        <a:lstStyle/>
        <a:p>
          <a:pPr algn="ctr" rtl="0">
            <a:defRPr lang="en-US" sz="1200" b="0" i="0" u="none" strike="noStrike" kern="1200" cap="none" spc="50" baseline="0">
              <a:solidFill>
                <a:sysClr val="windowText" lastClr="000000">
                  <a:lumMod val="65000"/>
                  <a:lumOff val="35000"/>
                </a:sysClr>
              </a:solidFill>
              <a:latin typeface="+mn-lt"/>
              <a:ea typeface="+mn-ea"/>
              <a:cs typeface="+mn-cs"/>
            </a:defRPr>
          </a:pPr>
          <a:endParaRPr lang="cs-CZ"/>
        </a:p>
      </c:txPr>
    </c:title>
    <c:autoTitleDeleted val="0"/>
    <c:plotArea>
      <c:layout/>
      <c:barChart>
        <c:barDir val="col"/>
        <c:grouping val="clustered"/>
        <c:varyColors val="0"/>
        <c:ser>
          <c:idx val="0"/>
          <c:order val="0"/>
          <c:tx>
            <c:strRef>
              <c:f>VÝSLEDKY_1_2_3!$AM$6</c:f>
              <c:strCache>
                <c:ptCount val="1"/>
                <c:pt idx="0">
                  <c:v>POČET</c:v>
                </c:pt>
              </c:strCache>
            </c:strRef>
          </c:tx>
          <c:spPr>
            <a:noFill/>
            <a:ln w="25400" cap="flat" cmpd="sng" algn="ctr">
              <a:solidFill>
                <a:schemeClr val="accent1"/>
              </a:solidFill>
              <a:miter lim="800000"/>
            </a:ln>
            <a:effectLst/>
          </c:spPr>
          <c:invertIfNegative val="0"/>
          <c:dPt>
            <c:idx val="0"/>
            <c:invertIfNegative val="0"/>
            <c:bubble3D val="0"/>
            <c:spPr>
              <a:solidFill>
                <a:schemeClr val="tx1"/>
              </a:solidFill>
              <a:ln w="25400" cap="flat" cmpd="sng" algn="ctr">
                <a:noFill/>
                <a:miter lim="800000"/>
              </a:ln>
              <a:effectLst/>
            </c:spPr>
            <c:extLst>
              <c:ext xmlns:c16="http://schemas.microsoft.com/office/drawing/2014/chart" uri="{C3380CC4-5D6E-409C-BE32-E72D297353CC}">
                <c16:uniqueId val="{00000001-218D-439F-A099-9E9C83FC3D81}"/>
              </c:ext>
            </c:extLst>
          </c:dPt>
          <c:dPt>
            <c:idx val="1"/>
            <c:invertIfNegative val="0"/>
            <c:bubble3D val="0"/>
            <c:spPr>
              <a:solidFill>
                <a:srgbClr val="FF0000"/>
              </a:solidFill>
              <a:ln w="25400" cap="flat" cmpd="sng" algn="ctr">
                <a:noFill/>
                <a:miter lim="800000"/>
              </a:ln>
              <a:effectLst/>
            </c:spPr>
            <c:extLst>
              <c:ext xmlns:c16="http://schemas.microsoft.com/office/drawing/2014/chart" uri="{C3380CC4-5D6E-409C-BE32-E72D297353CC}">
                <c16:uniqueId val="{00000002-218D-439F-A099-9E9C83FC3D81}"/>
              </c:ext>
            </c:extLst>
          </c:dPt>
          <c:dPt>
            <c:idx val="2"/>
            <c:invertIfNegative val="0"/>
            <c:bubble3D val="0"/>
            <c:spPr>
              <a:solidFill>
                <a:schemeClr val="bg1">
                  <a:lumMod val="65000"/>
                </a:schemeClr>
              </a:solidFill>
              <a:ln w="25400" cap="flat" cmpd="sng" algn="ctr">
                <a:noFill/>
                <a:miter lim="800000"/>
              </a:ln>
              <a:effectLst/>
            </c:spPr>
            <c:extLst>
              <c:ext xmlns:c16="http://schemas.microsoft.com/office/drawing/2014/chart" uri="{C3380CC4-5D6E-409C-BE32-E72D297353CC}">
                <c16:uniqueId val="{00000003-218D-439F-A099-9E9C83FC3D81}"/>
              </c:ext>
            </c:extLst>
          </c:dPt>
          <c:dPt>
            <c:idx val="3"/>
            <c:invertIfNegative val="0"/>
            <c:bubble3D val="0"/>
            <c:spPr>
              <a:solidFill>
                <a:schemeClr val="accent6">
                  <a:lumMod val="40000"/>
                  <a:lumOff val="60000"/>
                </a:schemeClr>
              </a:solidFill>
              <a:ln w="25400" cap="flat" cmpd="sng" algn="ctr">
                <a:noFill/>
                <a:miter lim="800000"/>
              </a:ln>
              <a:effectLst/>
            </c:spPr>
            <c:extLst>
              <c:ext xmlns:c16="http://schemas.microsoft.com/office/drawing/2014/chart" uri="{C3380CC4-5D6E-409C-BE32-E72D297353CC}">
                <c16:uniqueId val="{00000009-D719-45D9-9893-726A3AA5AC21}"/>
              </c:ext>
            </c:extLst>
          </c:dPt>
          <c:dPt>
            <c:idx val="4"/>
            <c:invertIfNegative val="0"/>
            <c:bubble3D val="0"/>
            <c:spPr>
              <a:solidFill>
                <a:schemeClr val="accent6"/>
              </a:solidFill>
              <a:ln w="25400" cap="flat" cmpd="sng" algn="ctr">
                <a:noFill/>
                <a:miter lim="800000"/>
              </a:ln>
              <a:effectLst/>
            </c:spPr>
            <c:extLst>
              <c:ext xmlns:c16="http://schemas.microsoft.com/office/drawing/2014/chart" uri="{C3380CC4-5D6E-409C-BE32-E72D297353CC}">
                <c16:uniqueId val="{00000004-218D-439F-A099-9E9C83FC3D8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VÝSLEDKY_1_2_3!$AM$17:$AM$21</c:f>
              <c:numCache>
                <c:formatCode>0;\-0;;@</c:formatCode>
                <c:ptCount val="5"/>
                <c:pt idx="0">
                  <c:v>5</c:v>
                </c:pt>
                <c:pt idx="1">
                  <c:v>12</c:v>
                </c:pt>
                <c:pt idx="2">
                  <c:v>13</c:v>
                </c:pt>
                <c:pt idx="3">
                  <c:v>1</c:v>
                </c:pt>
                <c:pt idx="4">
                  <c:v>3</c:v>
                </c:pt>
              </c:numCache>
            </c:numRef>
          </c:val>
          <c:extLst>
            <c:ext xmlns:c16="http://schemas.microsoft.com/office/drawing/2014/chart" uri="{C3380CC4-5D6E-409C-BE32-E72D297353CC}">
              <c16:uniqueId val="{00000000-F71E-40CA-BB5A-4BB28577C9C1}"/>
            </c:ext>
          </c:extLst>
        </c:ser>
        <c:dLbls>
          <c:showLegendKey val="0"/>
          <c:showVal val="0"/>
          <c:showCatName val="0"/>
          <c:showSerName val="0"/>
          <c:showPercent val="0"/>
          <c:showBubbleSize val="0"/>
        </c:dLbls>
        <c:gapWidth val="164"/>
        <c:overlap val="-35"/>
        <c:axId val="290741455"/>
        <c:axId val="311235039"/>
      </c:barChart>
      <c:catAx>
        <c:axId val="290741455"/>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r>
                  <a:rPr lang="en-GB"/>
                  <a:t>Maturita</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cs-CZ"/>
            </a:p>
          </c:txPr>
        </c:title>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cs-CZ"/>
          </a:p>
        </c:txPr>
        <c:crossAx val="311235039"/>
        <c:crosses val="autoZero"/>
        <c:auto val="1"/>
        <c:lblAlgn val="ctr"/>
        <c:lblOffset val="100"/>
        <c:noMultiLvlLbl val="0"/>
      </c:catAx>
      <c:valAx>
        <c:axId val="311235039"/>
        <c:scaling>
          <c:orientation val="minMax"/>
        </c:scaling>
        <c:delete val="1"/>
        <c:axPos val="l"/>
        <c:numFmt formatCode="0;\-0;;@" sourceLinked="1"/>
        <c:majorTickMark val="none"/>
        <c:minorTickMark val="none"/>
        <c:tickLblPos val="nextTo"/>
        <c:crossAx val="2907414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Existuje proces uvolňování interních expertů do projektů a nahrazování jejich chybějících kapacit?</a:t>
            </a:r>
          </a:p>
        </c:rich>
      </c:tx>
      <c:layout>
        <c:manualLayout>
          <c:xMode val="edge"/>
          <c:yMode val="edge"/>
          <c:x val="1.9199095072804501E-2"/>
          <c:y val="1.8881866420459022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0"/>
          <c:order val="0"/>
          <c:tx>
            <c:strRef>
              <c:f>VÝSLEDKY_1_2_3!$AN$343:$AN$344</c:f>
              <c:strCache>
                <c:ptCount val="2"/>
                <c:pt idx="0">
                  <c:v>ANO</c:v>
                </c:pt>
                <c:pt idx="1">
                  <c:v>NE</c:v>
                </c:pt>
              </c:strCache>
            </c:strRef>
          </c:tx>
          <c:spPr>
            <a:solidFill>
              <a:srgbClr val="70AD47"/>
            </a:solidFill>
          </c:spPr>
          <c:dPt>
            <c:idx val="0"/>
            <c:bubble3D val="0"/>
            <c:spPr>
              <a:solidFill>
                <a:srgbClr val="70AD47"/>
              </a:solidFill>
              <a:ln w="19050">
                <a:solidFill>
                  <a:sysClr val="window" lastClr="FFFFFF"/>
                </a:solidFill>
              </a:ln>
              <a:effectLst/>
            </c:spPr>
            <c:extLst>
              <c:ext xmlns:c16="http://schemas.microsoft.com/office/drawing/2014/chart" uri="{C3380CC4-5D6E-409C-BE32-E72D297353CC}">
                <c16:uniqueId val="{00000001-0F30-4C8E-BB6E-5044C4EA98F8}"/>
              </c:ext>
            </c:extLst>
          </c:dPt>
          <c:dPt>
            <c:idx val="1"/>
            <c:bubble3D val="0"/>
            <c:spPr>
              <a:solidFill>
                <a:srgbClr val="FF0000"/>
              </a:solidFill>
              <a:ln w="19050">
                <a:solidFill>
                  <a:sysClr val="window" lastClr="FFFFFF"/>
                </a:solidFill>
              </a:ln>
              <a:effectLst/>
            </c:spPr>
            <c:extLst>
              <c:ext xmlns:c16="http://schemas.microsoft.com/office/drawing/2014/chart" uri="{C3380CC4-5D6E-409C-BE32-E72D297353CC}">
                <c16:uniqueId val="{00000003-0F30-4C8E-BB6E-5044C4EA98F8}"/>
              </c:ext>
            </c:extLst>
          </c:dPt>
          <c:dLbls>
            <c:dLbl>
              <c:idx val="0"/>
              <c:layout>
                <c:manualLayout>
                  <c:x val="2.497693231802571E-2"/>
                  <c:y val="-1.150222517961558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30-4C8E-BB6E-5044C4EA98F8}"/>
                </c:ext>
              </c:extLst>
            </c:dLbl>
            <c:dLbl>
              <c:idx val="1"/>
              <c:layout>
                <c:manualLayout>
                  <c:x val="1.169916023980515E-2"/>
                  <c:y val="1.3541197226648993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30-4C8E-BB6E-5044C4EA98F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VÝSLEDKY_1_2_3!$AN$343:$AN$344</c:f>
              <c:strCache>
                <c:ptCount val="2"/>
                <c:pt idx="0">
                  <c:v>ANO</c:v>
                </c:pt>
                <c:pt idx="1">
                  <c:v>NE</c:v>
                </c:pt>
              </c:strCache>
            </c:strRef>
          </c:cat>
          <c:val>
            <c:numRef>
              <c:f>VÝSLEDKY_1_2_3!$AM$343:$AM$344</c:f>
              <c:numCache>
                <c:formatCode>0;\-0;;@</c:formatCode>
                <c:ptCount val="2"/>
                <c:pt idx="0">
                  <c:v>10</c:v>
                </c:pt>
                <c:pt idx="1">
                  <c:v>24</c:v>
                </c:pt>
              </c:numCache>
            </c:numRef>
          </c:val>
          <c:extLst>
            <c:ext xmlns:c16="http://schemas.microsoft.com/office/drawing/2014/chart" uri="{C3380CC4-5D6E-409C-BE32-E72D297353CC}">
              <c16:uniqueId val="{00000004-0F30-4C8E-BB6E-5044C4EA98F8}"/>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Máte svého "Digitálního šapiona?"</a:t>
            </a:r>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VÝSLEDKY_1_2_3!$AO$100</c:f>
              <c:strCache>
                <c:ptCount val="1"/>
                <c:pt idx="0">
                  <c:v>ROZLOŽENÍ</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0EB4-44DF-ABA0-8CB62B8DA0A1}"/>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0EB4-44DF-ABA0-8CB62B8DA0A1}"/>
              </c:ext>
            </c:extLst>
          </c:dPt>
          <c:dPt>
            <c:idx val="2"/>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5-0EB4-44DF-ABA0-8CB62B8DA0A1}"/>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0EB4-44DF-ABA0-8CB62B8DA0A1}"/>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0EB4-44DF-ABA0-8CB62B8DA0A1}"/>
              </c:ext>
            </c:extLst>
          </c:dPt>
          <c:dLbls>
            <c:dLbl>
              <c:idx val="0"/>
              <c:layout>
                <c:manualLayout>
                  <c:x val="2.497693231802571E-2"/>
                  <c:y val="-1.1502225179615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B4-44DF-ABA0-8CB62B8DA0A1}"/>
                </c:ext>
              </c:extLst>
            </c:dLbl>
            <c:dLbl>
              <c:idx val="1"/>
              <c:layout>
                <c:manualLayout>
                  <c:x val="1.169916023980515E-2"/>
                  <c:y val="1.35411972266489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B4-44DF-ABA0-8CB62B8DA0A1}"/>
                </c:ext>
              </c:extLst>
            </c:dLbl>
            <c:dLbl>
              <c:idx val="2"/>
              <c:layout>
                <c:manualLayout>
                  <c:x val="-3.099966001992446E-2"/>
                  <c:y val="-2.624392330288727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B4-44DF-ABA0-8CB62B8DA0A1}"/>
                </c:ext>
              </c:extLst>
            </c:dLbl>
            <c:dLbl>
              <c:idx val="3"/>
              <c:layout>
                <c:manualLayout>
                  <c:x val="-2.6323110539561611E-2"/>
                  <c:y val="-4.513732408883108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B4-44DF-ABA0-8CB62B8DA0A1}"/>
                </c:ext>
              </c:extLst>
            </c:dLbl>
            <c:dLbl>
              <c:idx val="4"/>
              <c:layout>
                <c:manualLayout>
                  <c:x val="-5.3892675453371418E-2"/>
                  <c:y val="4.2002872982423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B4-44DF-ABA0-8CB62B8DA0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VÝSLEDKY_1_2_3!$AO$213:$AO$217</c:f>
              <c:numCache>
                <c:formatCode>0%</c:formatCode>
                <c:ptCount val="5"/>
                <c:pt idx="0">
                  <c:v>8.8235294117647065E-2</c:v>
                </c:pt>
                <c:pt idx="1">
                  <c:v>0.26470588235294118</c:v>
                </c:pt>
                <c:pt idx="2">
                  <c:v>0.44117647058823528</c:v>
                </c:pt>
                <c:pt idx="3">
                  <c:v>0.11764705882352941</c:v>
                </c:pt>
                <c:pt idx="4">
                  <c:v>8.8235294117647065E-2</c:v>
                </c:pt>
              </c:numCache>
            </c:numRef>
          </c:val>
          <c:extLst>
            <c:ext xmlns:c16="http://schemas.microsoft.com/office/drawing/2014/chart" uri="{C3380CC4-5D6E-409C-BE32-E72D297353CC}">
              <c16:uniqueId val="{0000000A-0EB4-44DF-ABA0-8CB62B8DA0A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Pozice a mandát IT v systému řízení úřadu</a:t>
            </a:r>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VÝSLEDKY_1_2_3!$AO$100</c:f>
              <c:strCache>
                <c:ptCount val="1"/>
                <c:pt idx="0">
                  <c:v>ROZLOŽENÍ</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0EB4-44DF-ABA0-8CB62B8DA0A1}"/>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0EB4-44DF-ABA0-8CB62B8DA0A1}"/>
              </c:ext>
            </c:extLst>
          </c:dPt>
          <c:dPt>
            <c:idx val="2"/>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5-0EB4-44DF-ABA0-8CB62B8DA0A1}"/>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0EB4-44DF-ABA0-8CB62B8DA0A1}"/>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0EB4-44DF-ABA0-8CB62B8DA0A1}"/>
              </c:ext>
            </c:extLst>
          </c:dPt>
          <c:dLbls>
            <c:dLbl>
              <c:idx val="0"/>
              <c:delete val="1"/>
              <c:extLst>
                <c:ext xmlns:c15="http://schemas.microsoft.com/office/drawing/2012/chart" uri="{CE6537A1-D6FC-4f65-9D91-7224C49458BB}"/>
                <c:ext xmlns:c16="http://schemas.microsoft.com/office/drawing/2014/chart" uri="{C3380CC4-5D6E-409C-BE32-E72D297353CC}">
                  <c16:uniqueId val="{00000001-0EB4-44DF-ABA0-8CB62B8DA0A1}"/>
                </c:ext>
              </c:extLst>
            </c:dLbl>
            <c:dLbl>
              <c:idx val="1"/>
              <c:layout>
                <c:manualLayout>
                  <c:x val="1.169916023980515E-2"/>
                  <c:y val="1.35411972266489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B4-44DF-ABA0-8CB62B8DA0A1}"/>
                </c:ext>
              </c:extLst>
            </c:dLbl>
            <c:dLbl>
              <c:idx val="2"/>
              <c:layout>
                <c:manualLayout>
                  <c:x val="2.9247900599512766E-2"/>
                  <c:y val="-2.2568662044415294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B4-44DF-ABA0-8CB62B8DA0A1}"/>
                </c:ext>
              </c:extLst>
            </c:dLbl>
            <c:dLbl>
              <c:idx val="3"/>
              <c:layout>
                <c:manualLayout>
                  <c:x val="-5.9140996833908235E-2"/>
                  <c:y val="-8.0122841382205244E-4"/>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B4-44DF-ABA0-8CB62B8DA0A1}"/>
                </c:ext>
              </c:extLst>
            </c:dLbl>
            <c:dLbl>
              <c:idx val="4"/>
              <c:layout>
                <c:manualLayout>
                  <c:x val="-5.3892675453371418E-2"/>
                  <c:y val="4.2002872982423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B4-44DF-ABA0-8CB62B8DA0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VÝSLEDKY_1_2_3!$AO$223:$AO$227</c:f>
              <c:numCache>
                <c:formatCode>0%</c:formatCode>
                <c:ptCount val="5"/>
                <c:pt idx="0">
                  <c:v>0</c:v>
                </c:pt>
                <c:pt idx="1">
                  <c:v>0.14705882352941177</c:v>
                </c:pt>
                <c:pt idx="2">
                  <c:v>0.26470588235294118</c:v>
                </c:pt>
                <c:pt idx="3">
                  <c:v>0.20588235294117646</c:v>
                </c:pt>
                <c:pt idx="4">
                  <c:v>0.38235294117647056</c:v>
                </c:pt>
              </c:numCache>
            </c:numRef>
          </c:val>
          <c:extLst>
            <c:ext xmlns:c16="http://schemas.microsoft.com/office/drawing/2014/chart" uri="{C3380CC4-5D6E-409C-BE32-E72D297353CC}">
              <c16:uniqueId val="{0000000A-0EB4-44DF-ABA0-8CB62B8DA0A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Je EA využívána jako manažerská metoda na podporu strategického plánování a řízení změn?</a:t>
            </a:r>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VÝSLEDKY_1_2_3!$AO$100</c:f>
              <c:strCache>
                <c:ptCount val="1"/>
                <c:pt idx="0">
                  <c:v>ROZLOŽENÍ</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0EB4-44DF-ABA0-8CB62B8DA0A1}"/>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0EB4-44DF-ABA0-8CB62B8DA0A1}"/>
              </c:ext>
            </c:extLst>
          </c:dPt>
          <c:dPt>
            <c:idx val="2"/>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5-0EB4-44DF-ABA0-8CB62B8DA0A1}"/>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0EB4-44DF-ABA0-8CB62B8DA0A1}"/>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0EB4-44DF-ABA0-8CB62B8DA0A1}"/>
              </c:ext>
            </c:extLst>
          </c:dPt>
          <c:dLbls>
            <c:dLbl>
              <c:idx val="0"/>
              <c:layout>
                <c:manualLayout>
                  <c:x val="2.497693231802571E-2"/>
                  <c:y val="-1.1502225179615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B4-44DF-ABA0-8CB62B8DA0A1}"/>
                </c:ext>
              </c:extLst>
            </c:dLbl>
            <c:dLbl>
              <c:idx val="1"/>
              <c:layout>
                <c:manualLayout>
                  <c:x val="1.169916023980515E-2"/>
                  <c:y val="1.35411972266489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B4-44DF-ABA0-8CB62B8DA0A1}"/>
                </c:ext>
              </c:extLst>
            </c:dLbl>
            <c:dLbl>
              <c:idx val="2"/>
              <c:layout>
                <c:manualLayout>
                  <c:x val="-6.8101996763205025E-2"/>
                  <c:y val="4.2017574307165097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B4-44DF-ABA0-8CB62B8DA0A1}"/>
                </c:ext>
              </c:extLst>
            </c:dLbl>
            <c:dLbl>
              <c:idx val="3"/>
              <c:layout>
                <c:manualLayout>
                  <c:x val="-2.6323110539561611E-2"/>
                  <c:y val="-4.513732408883108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B4-44DF-ABA0-8CB62B8DA0A1}"/>
                </c:ext>
              </c:extLst>
            </c:dLbl>
            <c:dLbl>
              <c:idx val="4"/>
              <c:layout>
                <c:manualLayout>
                  <c:x val="-5.3892675453371418E-2"/>
                  <c:y val="4.2002872982423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B4-44DF-ABA0-8CB62B8DA0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VÝSLEDKY_1_2_3!$AO$235:$AO$239</c:f>
              <c:numCache>
                <c:formatCode>0%</c:formatCode>
                <c:ptCount val="5"/>
                <c:pt idx="0">
                  <c:v>5.8823529411764705E-2</c:v>
                </c:pt>
                <c:pt idx="1">
                  <c:v>0.29411764705882354</c:v>
                </c:pt>
                <c:pt idx="2">
                  <c:v>0.44117647058823528</c:v>
                </c:pt>
                <c:pt idx="3">
                  <c:v>0.17647058823529413</c:v>
                </c:pt>
                <c:pt idx="4">
                  <c:v>2.9411764705882353E-2</c:v>
                </c:pt>
              </c:numCache>
            </c:numRef>
          </c:val>
          <c:extLst>
            <c:ext xmlns:c16="http://schemas.microsoft.com/office/drawing/2014/chart" uri="{C3380CC4-5D6E-409C-BE32-E72D297353CC}">
              <c16:uniqueId val="{0000000A-0EB4-44DF-ABA0-8CB62B8DA0A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lang="en-US" sz="1800" b="1" i="0" u="none" strike="noStrike" kern="1200" spc="0" baseline="0">
                <a:solidFill>
                  <a:sysClr val="windowText" lastClr="000000"/>
                </a:solidFill>
                <a:latin typeface="+mn-lt"/>
                <a:ea typeface="+mn-ea"/>
                <a:cs typeface="+mn-cs"/>
              </a:defRPr>
            </a:pPr>
            <a:r>
              <a:rPr lang="cs-CZ"/>
              <a:t>2 Úroveň připravenosti úřadu na realizaci změn - průměrná hodnota maturity  jednotlivých subjektů</a:t>
            </a:r>
          </a:p>
        </c:rich>
      </c:tx>
      <c:layout>
        <c:manualLayout>
          <c:xMode val="edge"/>
          <c:yMode val="edge"/>
          <c:x val="3.3050737406278799E-2"/>
          <c:y val="1.3306078591569893E-2"/>
        </c:manualLayout>
      </c:layout>
      <c:overlay val="0"/>
      <c:spPr>
        <a:noFill/>
        <a:ln>
          <a:noFill/>
        </a:ln>
        <a:effectLst/>
      </c:spPr>
      <c:txPr>
        <a:bodyPr rot="0" spcFirstLastPara="1" vertOverflow="ellipsis" vert="horz" wrap="square" anchor="ctr" anchorCtr="1"/>
        <a:lstStyle/>
        <a:p>
          <a:pPr algn="l">
            <a:defRPr lang="en-US" sz="1800" b="1" i="0" u="none" strike="noStrike" kern="1200" spc="0" baseline="0">
              <a:solidFill>
                <a:sysClr val="windowText" lastClr="000000"/>
              </a:solidFill>
              <a:latin typeface="+mn-lt"/>
              <a:ea typeface="+mn-ea"/>
              <a:cs typeface="+mn-cs"/>
            </a:defRPr>
          </a:pPr>
          <a:endParaRPr lang="cs-CZ"/>
        </a:p>
      </c:txPr>
    </c:title>
    <c:autoTitleDeleted val="0"/>
    <c:plotArea>
      <c:layout>
        <c:manualLayout>
          <c:layoutTarget val="inner"/>
          <c:xMode val="edge"/>
          <c:yMode val="edge"/>
          <c:x val="2.9993007410603692E-2"/>
          <c:y val="8.3330731983480261E-2"/>
          <c:w val="0.95991507006372911"/>
          <c:h val="0.89294980647472444"/>
        </c:manualLayout>
      </c:layout>
      <c:scatterChart>
        <c:scatterStyle val="lineMarker"/>
        <c:varyColors val="0"/>
        <c:ser>
          <c:idx val="0"/>
          <c:order val="0"/>
          <c:tx>
            <c:strRef>
              <c:f>VÝSLEDKY_1_2_3!$C$391</c:f>
              <c:strCache>
                <c:ptCount val="1"/>
                <c:pt idx="0">
                  <c:v>2 Úroveň připravenosti úřadu na realizaci změn - průměrná hodnota maturity jednotlivých subjektů</c:v>
                </c:pt>
              </c:strCache>
            </c:strRef>
          </c:tx>
          <c:spPr>
            <a:ln w="25400" cap="rnd">
              <a:noFill/>
              <a:round/>
            </a:ln>
            <a:effectLst/>
          </c:spPr>
          <c:marker>
            <c:symbol val="circle"/>
            <c:size val="12"/>
            <c:spPr>
              <a:solidFill>
                <a:schemeClr val="accent1">
                  <a:lumMod val="50000"/>
                </a:schemeClr>
              </a:solidFill>
              <a:ln w="38100">
                <a:noFill/>
              </a:ln>
              <a:effectLst/>
            </c:spPr>
          </c:marker>
          <c:dPt>
            <c:idx val="0"/>
            <c:marker>
              <c:symbol val="circle"/>
              <c:size val="12"/>
              <c:spPr>
                <a:solidFill>
                  <a:srgbClr val="00B0F0"/>
                </a:solidFill>
                <a:ln w="38100">
                  <a:noFill/>
                </a:ln>
                <a:effectLst/>
              </c:spPr>
            </c:marker>
            <c:bubble3D val="0"/>
            <c:extLst>
              <c:ext xmlns:c16="http://schemas.microsoft.com/office/drawing/2014/chart" uri="{C3380CC4-5D6E-409C-BE32-E72D297353CC}">
                <c16:uniqueId val="{00000004-A2E4-4159-9006-3A05E589A701}"/>
              </c:ext>
            </c:extLst>
          </c:dPt>
          <c:dPt>
            <c:idx val="1"/>
            <c:marker>
              <c:symbol val="circle"/>
              <c:size val="12"/>
              <c:spPr>
                <a:solidFill>
                  <a:srgbClr val="00B0F0"/>
                </a:solidFill>
                <a:ln w="38100">
                  <a:noFill/>
                </a:ln>
                <a:effectLst/>
              </c:spPr>
            </c:marker>
            <c:bubble3D val="0"/>
            <c:extLst>
              <c:ext xmlns:c16="http://schemas.microsoft.com/office/drawing/2014/chart" uri="{C3380CC4-5D6E-409C-BE32-E72D297353CC}">
                <c16:uniqueId val="{0000000D-18B5-4534-AAF4-9CA22520D2FE}"/>
              </c:ext>
            </c:extLst>
          </c:dPt>
          <c:dPt>
            <c:idx val="2"/>
            <c:marker>
              <c:symbol val="circle"/>
              <c:size val="12"/>
              <c:spPr>
                <a:solidFill>
                  <a:srgbClr val="00B0F0"/>
                </a:solidFill>
                <a:ln w="38100">
                  <a:noFill/>
                </a:ln>
                <a:effectLst/>
              </c:spPr>
            </c:marker>
            <c:bubble3D val="0"/>
            <c:extLst>
              <c:ext xmlns:c16="http://schemas.microsoft.com/office/drawing/2014/chart" uri="{C3380CC4-5D6E-409C-BE32-E72D297353CC}">
                <c16:uniqueId val="{0000000E-18B5-4534-AAF4-9CA22520D2FE}"/>
              </c:ext>
            </c:extLst>
          </c:dPt>
          <c:dPt>
            <c:idx val="3"/>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43-9242-47C0-A80E-AFED2CDF1FAA}"/>
              </c:ext>
            </c:extLst>
          </c:dPt>
          <c:dPt>
            <c:idx val="4"/>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5-A2E4-4159-9006-3A05E589A701}"/>
              </c:ext>
            </c:extLst>
          </c:dPt>
          <c:dPt>
            <c:idx val="5"/>
            <c:marker>
              <c:symbol val="circle"/>
              <c:size val="12"/>
              <c:spPr>
                <a:solidFill>
                  <a:srgbClr val="00B0F0"/>
                </a:solidFill>
                <a:ln w="38100">
                  <a:noFill/>
                </a:ln>
                <a:effectLst/>
              </c:spPr>
            </c:marker>
            <c:bubble3D val="0"/>
            <c:extLst>
              <c:ext xmlns:c16="http://schemas.microsoft.com/office/drawing/2014/chart" uri="{C3380CC4-5D6E-409C-BE32-E72D297353CC}">
                <c16:uniqueId val="{00000002-4E91-446C-9B1C-F558F7B3CA19}"/>
              </c:ext>
            </c:extLst>
          </c:dPt>
          <c:dPt>
            <c:idx val="6"/>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B-D822-4D2B-AA2B-E16629EC0121}"/>
              </c:ext>
            </c:extLst>
          </c:dPt>
          <c:dPt>
            <c:idx val="7"/>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1-1381-4BB6-B050-CC9866E8811E}"/>
              </c:ext>
            </c:extLst>
          </c:dPt>
          <c:dPt>
            <c:idx val="8"/>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7-74D3-455B-B21D-0B6276833B05}"/>
              </c:ext>
            </c:extLst>
          </c:dPt>
          <c:dPt>
            <c:idx val="9"/>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9-05B3-4B83-808A-552A8AA897B6}"/>
              </c:ext>
            </c:extLst>
          </c:dPt>
          <c:dPt>
            <c:idx val="10"/>
            <c:marker>
              <c:symbol val="circle"/>
              <c:size val="12"/>
              <c:spPr>
                <a:solidFill>
                  <a:srgbClr val="00B0F0"/>
                </a:solidFill>
                <a:ln w="38100">
                  <a:noFill/>
                </a:ln>
                <a:effectLst/>
              </c:spPr>
            </c:marker>
            <c:bubble3D val="0"/>
            <c:extLst>
              <c:ext xmlns:c16="http://schemas.microsoft.com/office/drawing/2014/chart" uri="{C3380CC4-5D6E-409C-BE32-E72D297353CC}">
                <c16:uniqueId val="{00000004-7730-421E-8A26-7604EEABF70E}"/>
              </c:ext>
            </c:extLst>
          </c:dPt>
          <c:dPt>
            <c:idx val="11"/>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2-1381-4BB6-B050-CC9866E8811E}"/>
              </c:ext>
            </c:extLst>
          </c:dPt>
          <c:dPt>
            <c:idx val="12"/>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3-1381-4BB6-B050-CC9866E8811E}"/>
              </c:ext>
            </c:extLst>
          </c:dPt>
          <c:dPt>
            <c:idx val="13"/>
            <c:marker>
              <c:symbol val="circle"/>
              <c:size val="12"/>
              <c:spPr>
                <a:solidFill>
                  <a:srgbClr val="00B0F0"/>
                </a:solidFill>
                <a:ln w="38100">
                  <a:noFill/>
                </a:ln>
                <a:effectLst/>
              </c:spPr>
            </c:marker>
            <c:bubble3D val="0"/>
            <c:extLst>
              <c:ext xmlns:c16="http://schemas.microsoft.com/office/drawing/2014/chart" uri="{C3380CC4-5D6E-409C-BE32-E72D297353CC}">
                <c16:uniqueId val="{00000003-A2E4-4159-9006-3A05E589A701}"/>
              </c:ext>
            </c:extLst>
          </c:dPt>
          <c:dLbls>
            <c:dLbl>
              <c:idx val="16"/>
              <c:layout>
                <c:manualLayout>
                  <c:x val="8.1137813585765908E-4"/>
                  <c:y val="1.650273554105219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30-421E-8A26-7604EEABF70E}"/>
                </c:ext>
              </c:extLst>
            </c:dLbl>
            <c:dLbl>
              <c:idx val="19"/>
              <c:layout>
                <c:manualLayout>
                  <c:x val="-2.2826972001798864E-2"/>
                  <c:y val="2.4577429640485371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30-421E-8A26-7604EEABF70E}"/>
                </c:ext>
              </c:extLst>
            </c:dLbl>
            <c:dLbl>
              <c:idx val="30"/>
              <c:layout>
                <c:manualLayout>
                  <c:x val="-3.1284063122601444E-2"/>
                  <c:y val="-4.2962602214991333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8B5-4534-AAF4-9CA22520D2FE}"/>
                </c:ext>
              </c:extLst>
            </c:dLbl>
            <c:spPr>
              <a:noFill/>
              <a:ln>
                <a:noFill/>
              </a:ln>
              <a:effectLst/>
            </c:spPr>
            <c:txPr>
              <a:bodyPr rot="0" spcFirstLastPara="1" vertOverflow="ellipsis" vert="horz" wrap="square" anchor="ctr" anchorCtr="1"/>
              <a:lstStyle/>
              <a:p>
                <a:pPr>
                  <a:defRPr lang="en-US" sz="1200" b="0" i="0" u="none" strike="noStrike" kern="1200" baseline="0">
                    <a:solidFill>
                      <a:schemeClr val="tx1"/>
                    </a:solidFill>
                    <a:latin typeface="+mn-lt"/>
                    <a:ea typeface="+mn-ea"/>
                    <a:cs typeface="+mn-cs"/>
                  </a:defRPr>
                </a:pPr>
                <a:endParaRPr lang="cs-CZ"/>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VÝSLEDKY_1_2_3!$D$390:$AK$390</c:f>
              <c:strCache>
                <c:ptCount val="34"/>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pt idx="23">
                  <c:v>ÚSÚ 21</c:v>
                </c:pt>
                <c:pt idx="24">
                  <c:v>ÚSÚ 22</c:v>
                </c:pt>
                <c:pt idx="25">
                  <c:v>ÚSÚ 23</c:v>
                </c:pt>
                <c:pt idx="26">
                  <c:v>ÚSÚ 24</c:v>
                </c:pt>
                <c:pt idx="27">
                  <c:v>ÚSÚ 25</c:v>
                </c:pt>
                <c:pt idx="28">
                  <c:v>ÚSÚ 26</c:v>
                </c:pt>
                <c:pt idx="29">
                  <c:v>ÚSÚ 27</c:v>
                </c:pt>
                <c:pt idx="30">
                  <c:v>ÚSÚ 28</c:v>
                </c:pt>
                <c:pt idx="31">
                  <c:v>ÚSÚ 29</c:v>
                </c:pt>
                <c:pt idx="32">
                  <c:v>ÚSÚ 30</c:v>
                </c:pt>
                <c:pt idx="33">
                  <c:v>ÚSÚ 31</c:v>
                </c:pt>
              </c:strCache>
            </c:strRef>
          </c:xVal>
          <c:yVal>
            <c:numRef>
              <c:f>VÝSLEDKY_1_2_3!$D$391:$AK$391</c:f>
              <c:numCache>
                <c:formatCode>0.00_ ;\-0.00\ </c:formatCode>
                <c:ptCount val="34"/>
                <c:pt idx="0">
                  <c:v>2.875</c:v>
                </c:pt>
                <c:pt idx="1">
                  <c:v>1.625</c:v>
                </c:pt>
                <c:pt idx="2">
                  <c:v>3.75</c:v>
                </c:pt>
                <c:pt idx="3">
                  <c:v>3.625</c:v>
                </c:pt>
                <c:pt idx="4">
                  <c:v>2.75</c:v>
                </c:pt>
                <c:pt idx="5">
                  <c:v>2.375</c:v>
                </c:pt>
                <c:pt idx="6">
                  <c:v>2.625</c:v>
                </c:pt>
                <c:pt idx="7">
                  <c:v>2.25</c:v>
                </c:pt>
                <c:pt idx="8">
                  <c:v>2.75</c:v>
                </c:pt>
                <c:pt idx="9">
                  <c:v>3</c:v>
                </c:pt>
                <c:pt idx="10">
                  <c:v>3</c:v>
                </c:pt>
                <c:pt idx="11">
                  <c:v>3.125</c:v>
                </c:pt>
                <c:pt idx="12">
                  <c:v>3.25</c:v>
                </c:pt>
                <c:pt idx="13">
                  <c:v>1.25</c:v>
                </c:pt>
                <c:pt idx="14">
                  <c:v>2.375</c:v>
                </c:pt>
                <c:pt idx="15">
                  <c:v>3</c:v>
                </c:pt>
                <c:pt idx="16">
                  <c:v>4.125</c:v>
                </c:pt>
                <c:pt idx="17">
                  <c:v>1.5</c:v>
                </c:pt>
                <c:pt idx="18">
                  <c:v>2.75</c:v>
                </c:pt>
                <c:pt idx="19">
                  <c:v>2.25</c:v>
                </c:pt>
                <c:pt idx="20">
                  <c:v>3.125</c:v>
                </c:pt>
                <c:pt idx="21">
                  <c:v>2</c:v>
                </c:pt>
                <c:pt idx="22">
                  <c:v>2.25</c:v>
                </c:pt>
                <c:pt idx="23">
                  <c:v>3</c:v>
                </c:pt>
                <c:pt idx="24">
                  <c:v>3.625</c:v>
                </c:pt>
                <c:pt idx="25">
                  <c:v>1.75</c:v>
                </c:pt>
                <c:pt idx="26">
                  <c:v>2.75</c:v>
                </c:pt>
                <c:pt idx="27">
                  <c:v>2.25</c:v>
                </c:pt>
                <c:pt idx="28">
                  <c:v>3.5</c:v>
                </c:pt>
                <c:pt idx="29">
                  <c:v>3.125</c:v>
                </c:pt>
                <c:pt idx="30">
                  <c:v>2.625</c:v>
                </c:pt>
                <c:pt idx="31">
                  <c:v>2.375</c:v>
                </c:pt>
                <c:pt idx="32">
                  <c:v>1.75</c:v>
                </c:pt>
                <c:pt idx="33">
                  <c:v>2.125</c:v>
                </c:pt>
              </c:numCache>
            </c:numRef>
          </c:yVal>
          <c:smooth val="0"/>
          <c:extLst>
            <c:ext xmlns:c16="http://schemas.microsoft.com/office/drawing/2014/chart" uri="{C3380CC4-5D6E-409C-BE32-E72D297353CC}">
              <c16:uniqueId val="{00000001-7730-421E-8A26-7604EEABF70E}"/>
            </c:ext>
          </c:extLst>
        </c:ser>
        <c:ser>
          <c:idx val="1"/>
          <c:order val="1"/>
          <c:tx>
            <c:strRef>
              <c:f>VÝSLEDKY_1_2_3!$C$392</c:f>
              <c:strCache>
                <c:ptCount val="1"/>
                <c:pt idx="0">
                  <c:v>CELKOVÝ PRŮMĚR ZA VŠECHNY SUBJEKTY</c:v>
                </c:pt>
              </c:strCache>
            </c:strRef>
          </c:tx>
          <c:spPr>
            <a:ln w="28575" cap="rnd">
              <a:solidFill>
                <a:schemeClr val="tx1"/>
              </a:solidFill>
              <a:prstDash val="dashDot"/>
              <a:round/>
            </a:ln>
            <a:effectLst/>
          </c:spPr>
          <c:marker>
            <c:symbol val="none"/>
          </c:marker>
          <c:xVal>
            <c:strRef>
              <c:f>VÝSLEDKY_1_2_3!$D$390:$AK$390</c:f>
              <c:strCache>
                <c:ptCount val="34"/>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pt idx="23">
                  <c:v>ÚSÚ 21</c:v>
                </c:pt>
                <c:pt idx="24">
                  <c:v>ÚSÚ 22</c:v>
                </c:pt>
                <c:pt idx="25">
                  <c:v>ÚSÚ 23</c:v>
                </c:pt>
                <c:pt idx="26">
                  <c:v>ÚSÚ 24</c:v>
                </c:pt>
                <c:pt idx="27">
                  <c:v>ÚSÚ 25</c:v>
                </c:pt>
                <c:pt idx="28">
                  <c:v>ÚSÚ 26</c:v>
                </c:pt>
                <c:pt idx="29">
                  <c:v>ÚSÚ 27</c:v>
                </c:pt>
                <c:pt idx="30">
                  <c:v>ÚSÚ 28</c:v>
                </c:pt>
                <c:pt idx="31">
                  <c:v>ÚSÚ 29</c:v>
                </c:pt>
                <c:pt idx="32">
                  <c:v>ÚSÚ 30</c:v>
                </c:pt>
                <c:pt idx="33">
                  <c:v>ÚSÚ 31</c:v>
                </c:pt>
              </c:strCache>
            </c:strRef>
          </c:xVal>
          <c:yVal>
            <c:numRef>
              <c:f>VÝSLEDKY_1_2_3!$D$392:$AK$392</c:f>
              <c:numCache>
                <c:formatCode>0.00</c:formatCode>
                <c:ptCount val="34"/>
                <c:pt idx="0">
                  <c:v>2.6617647058823528</c:v>
                </c:pt>
                <c:pt idx="1">
                  <c:v>2.6617647058823528</c:v>
                </c:pt>
                <c:pt idx="2">
                  <c:v>2.6617647058823528</c:v>
                </c:pt>
                <c:pt idx="3">
                  <c:v>2.6617647058823528</c:v>
                </c:pt>
                <c:pt idx="4">
                  <c:v>2.6617647058823528</c:v>
                </c:pt>
                <c:pt idx="5">
                  <c:v>2.6617647058823528</c:v>
                </c:pt>
                <c:pt idx="6">
                  <c:v>2.6617647058823528</c:v>
                </c:pt>
                <c:pt idx="7">
                  <c:v>2.6617647058823528</c:v>
                </c:pt>
                <c:pt idx="8">
                  <c:v>2.6617647058823528</c:v>
                </c:pt>
                <c:pt idx="9">
                  <c:v>2.6617647058823528</c:v>
                </c:pt>
                <c:pt idx="10">
                  <c:v>2.6617647058823528</c:v>
                </c:pt>
                <c:pt idx="11">
                  <c:v>2.6617647058823528</c:v>
                </c:pt>
                <c:pt idx="12">
                  <c:v>2.6617647058823528</c:v>
                </c:pt>
                <c:pt idx="13">
                  <c:v>2.6617647058823528</c:v>
                </c:pt>
                <c:pt idx="14">
                  <c:v>2.6617647058823528</c:v>
                </c:pt>
                <c:pt idx="15">
                  <c:v>2.6617647058823528</c:v>
                </c:pt>
                <c:pt idx="16">
                  <c:v>2.6617647058823528</c:v>
                </c:pt>
                <c:pt idx="17">
                  <c:v>2.6617647058823528</c:v>
                </c:pt>
                <c:pt idx="18">
                  <c:v>2.6617647058823528</c:v>
                </c:pt>
                <c:pt idx="19">
                  <c:v>2.6617647058823528</c:v>
                </c:pt>
                <c:pt idx="20">
                  <c:v>2.6617647058823528</c:v>
                </c:pt>
                <c:pt idx="21">
                  <c:v>2.6617647058823528</c:v>
                </c:pt>
                <c:pt idx="22">
                  <c:v>2.6617647058823528</c:v>
                </c:pt>
                <c:pt idx="23">
                  <c:v>2.6617647058823528</c:v>
                </c:pt>
                <c:pt idx="24">
                  <c:v>2.6617647058823528</c:v>
                </c:pt>
                <c:pt idx="25">
                  <c:v>2.6617647058823528</c:v>
                </c:pt>
                <c:pt idx="26">
                  <c:v>2.6617647058823528</c:v>
                </c:pt>
                <c:pt idx="27">
                  <c:v>2.6617647058823528</c:v>
                </c:pt>
                <c:pt idx="28">
                  <c:v>2.6617647058823528</c:v>
                </c:pt>
                <c:pt idx="29">
                  <c:v>2.6617647058823528</c:v>
                </c:pt>
                <c:pt idx="30">
                  <c:v>2.6617647058823528</c:v>
                </c:pt>
                <c:pt idx="31">
                  <c:v>2.6617647058823528</c:v>
                </c:pt>
                <c:pt idx="32">
                  <c:v>2.6617647058823528</c:v>
                </c:pt>
                <c:pt idx="33">
                  <c:v>2.6617647058823528</c:v>
                </c:pt>
              </c:numCache>
            </c:numRef>
          </c:yVal>
          <c:smooth val="0"/>
          <c:extLst>
            <c:ext xmlns:c16="http://schemas.microsoft.com/office/drawing/2014/chart" uri="{C3380CC4-5D6E-409C-BE32-E72D297353CC}">
              <c16:uniqueId val="{00000010-18B5-4534-AAF4-9CA22520D2FE}"/>
            </c:ext>
          </c:extLst>
        </c:ser>
        <c:dLbls>
          <c:showLegendKey val="0"/>
          <c:showVal val="0"/>
          <c:showCatName val="0"/>
          <c:showSerName val="0"/>
          <c:showPercent val="0"/>
          <c:showBubbleSize val="0"/>
        </c:dLbls>
        <c:axId val="724126120"/>
        <c:axId val="724124480"/>
      </c:scatterChart>
      <c:valAx>
        <c:axId val="724126120"/>
        <c:scaling>
          <c:orientation val="minMax"/>
          <c:max val="35"/>
          <c:min val="1"/>
        </c:scaling>
        <c:delete val="1"/>
        <c:axPos val="b"/>
        <c:majorGridlines>
          <c:spPr>
            <a:ln w="9525" cap="flat" cmpd="sng" algn="ctr">
              <a:solidFill>
                <a:schemeClr val="bg2"/>
              </a:solidFill>
              <a:round/>
            </a:ln>
            <a:effectLst/>
          </c:spPr>
        </c:majorGridlines>
        <c:minorGridlines>
          <c:spPr>
            <a:ln w="9525" cap="flat" cmpd="sng" algn="ctr">
              <a:solidFill>
                <a:schemeClr val="tx1">
                  <a:lumMod val="5000"/>
                  <a:lumOff val="95000"/>
                </a:schemeClr>
              </a:solidFill>
              <a:round/>
            </a:ln>
            <a:effectLst/>
          </c:spPr>
        </c:minorGridlines>
        <c:majorTickMark val="out"/>
        <c:minorTickMark val="none"/>
        <c:tickLblPos val="nextTo"/>
        <c:crossAx val="724124480"/>
        <c:crossesAt val="1"/>
        <c:crossBetween val="midCat"/>
      </c:valAx>
      <c:valAx>
        <c:axId val="724124480"/>
        <c:scaling>
          <c:orientation val="minMax"/>
          <c:max val="5"/>
          <c:min val="1"/>
        </c:scaling>
        <c:delete val="0"/>
        <c:axPos val="l"/>
        <c:majorGridlines>
          <c:spPr>
            <a:ln w="9525" cap="flat" cmpd="sng" algn="ctr">
              <a:solidFill>
                <a:schemeClr val="tx1">
                  <a:lumMod val="15000"/>
                  <a:lumOff val="85000"/>
                </a:schemeClr>
              </a:solidFill>
              <a:round/>
            </a:ln>
            <a:effectLst/>
          </c:spPr>
        </c:majorGridlines>
        <c:numFmt formatCode="0.0_ ;\-0.0\ "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1" i="0" u="none" strike="noStrike" kern="1200" baseline="0">
                <a:solidFill>
                  <a:schemeClr val="tx1"/>
                </a:solidFill>
                <a:latin typeface="+mn-lt"/>
                <a:ea typeface="+mn-ea"/>
                <a:cs typeface="+mn-cs"/>
              </a:defRPr>
            </a:pPr>
            <a:endParaRPr lang="cs-CZ"/>
          </a:p>
        </c:txPr>
        <c:crossAx val="724126120"/>
        <c:crosses val="autoZero"/>
        <c:crossBetween val="midCat"/>
        <c:majorUnit val="0.5"/>
        <c:minorUnit val="0.1"/>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cs-CZ"/>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r>
              <a:rPr lang="en-US"/>
              <a:t>1.5.2 Úroveň řízení rizik</a:t>
            </a:r>
          </a:p>
        </c:rich>
      </c:tx>
      <c:overlay val="0"/>
      <c:spPr>
        <a:noFill/>
        <a:ln>
          <a:noFill/>
        </a:ln>
        <a:effectLst/>
      </c:spPr>
      <c:txPr>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endParaRPr lang="cs-CZ"/>
        </a:p>
      </c:txPr>
    </c:title>
    <c:autoTitleDeleted val="0"/>
    <c:plotArea>
      <c:layout/>
      <c:barChart>
        <c:barDir val="col"/>
        <c:grouping val="clustered"/>
        <c:varyColors val="0"/>
        <c:ser>
          <c:idx val="0"/>
          <c:order val="0"/>
          <c:tx>
            <c:strRef>
              <c:f>VÝSLEDKY_1_2_3!$AM$6</c:f>
              <c:strCache>
                <c:ptCount val="1"/>
                <c:pt idx="0">
                  <c:v>POČET</c:v>
                </c:pt>
              </c:strCache>
            </c:strRef>
          </c:tx>
          <c:spPr>
            <a:noFill/>
            <a:ln w="25400" cap="flat" cmpd="sng" algn="ctr">
              <a:solidFill>
                <a:schemeClr val="accent1"/>
              </a:solidFill>
              <a:miter lim="800000"/>
            </a:ln>
            <a:effectLst/>
          </c:spPr>
          <c:invertIfNegative val="0"/>
          <c:dPt>
            <c:idx val="0"/>
            <c:invertIfNegative val="0"/>
            <c:bubble3D val="0"/>
            <c:spPr>
              <a:solidFill>
                <a:schemeClr val="tx1"/>
              </a:solidFill>
              <a:ln w="25400" cap="flat" cmpd="sng" algn="ctr">
                <a:noFill/>
                <a:miter lim="800000"/>
              </a:ln>
              <a:effectLst/>
            </c:spPr>
            <c:extLst>
              <c:ext xmlns:c16="http://schemas.microsoft.com/office/drawing/2014/chart" uri="{C3380CC4-5D6E-409C-BE32-E72D297353CC}">
                <c16:uniqueId val="{00000001-BDE3-4C3E-A8CE-D574CFF7B613}"/>
              </c:ext>
            </c:extLst>
          </c:dPt>
          <c:dPt>
            <c:idx val="1"/>
            <c:invertIfNegative val="0"/>
            <c:bubble3D val="0"/>
            <c:spPr>
              <a:solidFill>
                <a:srgbClr val="FF2600"/>
              </a:solidFill>
              <a:ln w="25400" cap="flat" cmpd="sng" algn="ctr">
                <a:noFill/>
                <a:miter lim="800000"/>
              </a:ln>
              <a:effectLst/>
            </c:spPr>
            <c:extLst>
              <c:ext xmlns:c16="http://schemas.microsoft.com/office/drawing/2014/chart" uri="{C3380CC4-5D6E-409C-BE32-E72D297353CC}">
                <c16:uniqueId val="{00000002-BDE3-4C3E-A8CE-D574CFF7B613}"/>
              </c:ext>
            </c:extLst>
          </c:dPt>
          <c:dPt>
            <c:idx val="2"/>
            <c:invertIfNegative val="0"/>
            <c:bubble3D val="0"/>
            <c:spPr>
              <a:solidFill>
                <a:schemeClr val="bg1">
                  <a:lumMod val="65000"/>
                </a:schemeClr>
              </a:solidFill>
              <a:ln w="25400" cap="flat" cmpd="sng" algn="ctr">
                <a:noFill/>
                <a:miter lim="800000"/>
              </a:ln>
              <a:effectLst/>
            </c:spPr>
            <c:extLst>
              <c:ext xmlns:c16="http://schemas.microsoft.com/office/drawing/2014/chart" uri="{C3380CC4-5D6E-409C-BE32-E72D297353CC}">
                <c16:uniqueId val="{00000003-BDE3-4C3E-A8CE-D574CFF7B613}"/>
              </c:ext>
            </c:extLst>
          </c:dPt>
          <c:dPt>
            <c:idx val="3"/>
            <c:invertIfNegative val="0"/>
            <c:bubble3D val="0"/>
            <c:spPr>
              <a:solidFill>
                <a:schemeClr val="accent6">
                  <a:lumMod val="40000"/>
                  <a:lumOff val="60000"/>
                </a:schemeClr>
              </a:solidFill>
              <a:ln w="25400" cap="flat" cmpd="sng" algn="ctr">
                <a:noFill/>
                <a:miter lim="800000"/>
              </a:ln>
              <a:effectLst/>
            </c:spPr>
            <c:extLst>
              <c:ext xmlns:c16="http://schemas.microsoft.com/office/drawing/2014/chart" uri="{C3380CC4-5D6E-409C-BE32-E72D297353CC}">
                <c16:uniqueId val="{00000004-BDE3-4C3E-A8CE-D574CFF7B613}"/>
              </c:ext>
            </c:extLst>
          </c:dPt>
          <c:dPt>
            <c:idx val="4"/>
            <c:invertIfNegative val="0"/>
            <c:bubble3D val="0"/>
            <c:spPr>
              <a:solidFill>
                <a:schemeClr val="accent6"/>
              </a:solidFill>
              <a:ln w="25400" cap="flat" cmpd="sng" algn="ctr">
                <a:noFill/>
                <a:miter lim="800000"/>
              </a:ln>
              <a:effectLst/>
            </c:spPr>
            <c:extLst>
              <c:ext xmlns:c16="http://schemas.microsoft.com/office/drawing/2014/chart" uri="{C3380CC4-5D6E-409C-BE32-E72D297353CC}">
                <c16:uniqueId val="{00000005-BDE3-4C3E-A8CE-D574CFF7B61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65000"/>
                        <a:lumOff val="3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VÝSLEDKY_1_2_3!$AM$121:$AM$125</c:f>
              <c:numCache>
                <c:formatCode>0;\-0;;@</c:formatCode>
                <c:ptCount val="5"/>
                <c:pt idx="0">
                  <c:v>3</c:v>
                </c:pt>
                <c:pt idx="1">
                  <c:v>1</c:v>
                </c:pt>
                <c:pt idx="2">
                  <c:v>11</c:v>
                </c:pt>
                <c:pt idx="3">
                  <c:v>12</c:v>
                </c:pt>
                <c:pt idx="4">
                  <c:v>7</c:v>
                </c:pt>
              </c:numCache>
            </c:numRef>
          </c:val>
          <c:extLst>
            <c:ext xmlns:c16="http://schemas.microsoft.com/office/drawing/2014/chart" uri="{C3380CC4-5D6E-409C-BE32-E72D297353CC}">
              <c16:uniqueId val="{00000000-CA90-4C2B-BB22-83767462F3BC}"/>
            </c:ext>
          </c:extLst>
        </c:ser>
        <c:dLbls>
          <c:showLegendKey val="0"/>
          <c:showVal val="0"/>
          <c:showCatName val="0"/>
          <c:showSerName val="0"/>
          <c:showPercent val="0"/>
          <c:showBubbleSize val="0"/>
        </c:dLbls>
        <c:gapWidth val="164"/>
        <c:overlap val="-35"/>
        <c:axId val="290741455"/>
        <c:axId val="311235039"/>
      </c:barChart>
      <c:catAx>
        <c:axId val="290741455"/>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cs-CZ"/>
                  <a:t>MATURITA</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cs-CZ"/>
            </a:p>
          </c:txPr>
        </c:title>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cs-CZ"/>
          </a:p>
        </c:txPr>
        <c:crossAx val="311235039"/>
        <c:crosses val="autoZero"/>
        <c:auto val="1"/>
        <c:lblAlgn val="ctr"/>
        <c:lblOffset val="100"/>
        <c:noMultiLvlLbl val="0"/>
      </c:catAx>
      <c:valAx>
        <c:axId val="311235039"/>
        <c:scaling>
          <c:orientation val="minMax"/>
        </c:scaling>
        <c:delete val="1"/>
        <c:axPos val="l"/>
        <c:numFmt formatCode="0;\-0;;@" sourceLinked="1"/>
        <c:majorTickMark val="none"/>
        <c:minorTickMark val="none"/>
        <c:tickLblPos val="nextTo"/>
        <c:crossAx val="290741455"/>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Aktuálnost a kvalita strategie rozvoje úřadu</a:t>
            </a:r>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VÝSLEDKY_1_2_3!$AO$6</c:f>
              <c:strCache>
                <c:ptCount val="1"/>
                <c:pt idx="0">
                  <c:v>ROZLOŽENÍ</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0EB4-44DF-ABA0-8CB62B8DA0A1}"/>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0EB4-44DF-ABA0-8CB62B8DA0A1}"/>
              </c:ext>
            </c:extLst>
          </c:dPt>
          <c:dPt>
            <c:idx val="2"/>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5-0EB4-44DF-ABA0-8CB62B8DA0A1}"/>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0EB4-44DF-ABA0-8CB62B8DA0A1}"/>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0EB4-44DF-ABA0-8CB62B8DA0A1}"/>
              </c:ext>
            </c:extLst>
          </c:dPt>
          <c:dLbls>
            <c:dLbl>
              <c:idx val="0"/>
              <c:layout>
                <c:manualLayout>
                  <c:x val="2.497693231802571E-2"/>
                  <c:y val="-1.1502225179615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B4-44DF-ABA0-8CB62B8DA0A1}"/>
                </c:ext>
              </c:extLst>
            </c:dLbl>
            <c:dLbl>
              <c:idx val="1"/>
              <c:layout>
                <c:manualLayout>
                  <c:x val="1.169916023980515E-2"/>
                  <c:y val="1.35411972266489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B4-44DF-ABA0-8CB62B8DA0A1}"/>
                </c:ext>
              </c:extLst>
            </c:dLbl>
            <c:dLbl>
              <c:idx val="2"/>
              <c:layout>
                <c:manualLayout>
                  <c:x val="2.9247900599512766E-2"/>
                  <c:y val="-2.2568662044415294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B4-44DF-ABA0-8CB62B8DA0A1}"/>
                </c:ext>
              </c:extLst>
            </c:dLbl>
            <c:dLbl>
              <c:idx val="3"/>
              <c:layout>
                <c:manualLayout>
                  <c:x val="-2.6323110539561611E-2"/>
                  <c:y val="-4.513732408883108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B4-44DF-ABA0-8CB62B8DA0A1}"/>
                </c:ext>
              </c:extLst>
            </c:dLbl>
            <c:dLbl>
              <c:idx val="4"/>
              <c:layout>
                <c:manualLayout>
                  <c:x val="-5.3892675453371418E-2"/>
                  <c:y val="4.2002872982423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B4-44DF-ABA0-8CB62B8DA0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VÝSLEDKY_1_2_3!$AO$7:$AO$11</c:f>
              <c:numCache>
                <c:formatCode>0%</c:formatCode>
                <c:ptCount val="5"/>
                <c:pt idx="0">
                  <c:v>8.8235294117647065E-2</c:v>
                </c:pt>
                <c:pt idx="1">
                  <c:v>0.20588235294117646</c:v>
                </c:pt>
                <c:pt idx="2">
                  <c:v>0.11764705882352941</c:v>
                </c:pt>
                <c:pt idx="3">
                  <c:v>0.44117647058823528</c:v>
                </c:pt>
                <c:pt idx="4">
                  <c:v>0.14705882352941177</c:v>
                </c:pt>
              </c:numCache>
            </c:numRef>
          </c:val>
          <c:extLst>
            <c:ext xmlns:c16="http://schemas.microsoft.com/office/drawing/2014/chart" uri="{C3380CC4-5D6E-409C-BE32-E72D297353CC}">
              <c16:uniqueId val="{0000000A-0EB4-44DF-ABA0-8CB62B8DA0A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Aktuální katalog služeb a úkonů</a:t>
            </a:r>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VÝSLEDKY_1_2_3!$AO$6</c:f>
              <c:strCache>
                <c:ptCount val="1"/>
                <c:pt idx="0">
                  <c:v>ROZLOŽENÍ</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0EB4-44DF-ABA0-8CB62B8DA0A1}"/>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0EB4-44DF-ABA0-8CB62B8DA0A1}"/>
              </c:ext>
            </c:extLst>
          </c:dPt>
          <c:dPt>
            <c:idx val="2"/>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5-0EB4-44DF-ABA0-8CB62B8DA0A1}"/>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0EB4-44DF-ABA0-8CB62B8DA0A1}"/>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0EB4-44DF-ABA0-8CB62B8DA0A1}"/>
              </c:ext>
            </c:extLst>
          </c:dPt>
          <c:dLbls>
            <c:dLbl>
              <c:idx val="0"/>
              <c:layout>
                <c:manualLayout>
                  <c:x val="2.497693231802571E-2"/>
                  <c:y val="-1.1502225179615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B4-44DF-ABA0-8CB62B8DA0A1}"/>
                </c:ext>
              </c:extLst>
            </c:dLbl>
            <c:dLbl>
              <c:idx val="1"/>
              <c:layout>
                <c:manualLayout>
                  <c:x val="1.169916023980515E-2"/>
                  <c:y val="1.35411972266489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B4-44DF-ABA0-8CB62B8DA0A1}"/>
                </c:ext>
              </c:extLst>
            </c:dLbl>
            <c:dLbl>
              <c:idx val="2"/>
              <c:layout>
                <c:manualLayout>
                  <c:x val="-5.2948507959138483E-2"/>
                  <c:y val="6.562874602658345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B4-44DF-ABA0-8CB62B8DA0A1}"/>
                </c:ext>
              </c:extLst>
            </c:dLbl>
            <c:dLbl>
              <c:idx val="3"/>
              <c:layout>
                <c:manualLayout>
                  <c:x val="-6.1550239446796766E-2"/>
                  <c:y val="2.978533615904546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B4-44DF-ABA0-8CB62B8DA0A1}"/>
                </c:ext>
              </c:extLst>
            </c:dLbl>
            <c:dLbl>
              <c:idx val="4"/>
              <c:layout>
                <c:manualLayout>
                  <c:x val="-5.3892675453371418E-2"/>
                  <c:y val="4.2002872982423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B4-44DF-ABA0-8CB62B8DA0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VÝSLEDKY_1_2_3!$AO$17:$AO$21</c:f>
              <c:numCache>
                <c:formatCode>0%</c:formatCode>
                <c:ptCount val="5"/>
                <c:pt idx="0">
                  <c:v>0.14705882352941177</c:v>
                </c:pt>
                <c:pt idx="1">
                  <c:v>0.35294117647058826</c:v>
                </c:pt>
                <c:pt idx="2">
                  <c:v>0.38235294117647056</c:v>
                </c:pt>
                <c:pt idx="3">
                  <c:v>2.9411764705882353E-2</c:v>
                </c:pt>
                <c:pt idx="4">
                  <c:v>8.8235294117647065E-2</c:v>
                </c:pt>
              </c:numCache>
            </c:numRef>
          </c:val>
          <c:extLst>
            <c:ext xmlns:c16="http://schemas.microsoft.com/office/drawing/2014/chart" uri="{C3380CC4-5D6E-409C-BE32-E72D297353CC}">
              <c16:uniqueId val="{0000000A-0EB4-44DF-ABA0-8CB62B8DA0A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Existence manažera pro správu služeb klientů a obslužných kanálů úřadu</a:t>
            </a:r>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VÝSLEDKY_1_2_3!$AO$6</c:f>
              <c:strCache>
                <c:ptCount val="1"/>
                <c:pt idx="0">
                  <c:v>ROZLOŽENÍ</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0EB4-44DF-ABA0-8CB62B8DA0A1}"/>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0EB4-44DF-ABA0-8CB62B8DA0A1}"/>
              </c:ext>
            </c:extLst>
          </c:dPt>
          <c:dPt>
            <c:idx val="2"/>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5-0EB4-44DF-ABA0-8CB62B8DA0A1}"/>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0EB4-44DF-ABA0-8CB62B8DA0A1}"/>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0EB4-44DF-ABA0-8CB62B8DA0A1}"/>
              </c:ext>
            </c:extLst>
          </c:dPt>
          <c:dLbls>
            <c:dLbl>
              <c:idx val="0"/>
              <c:layout>
                <c:manualLayout>
                  <c:x val="2.497693231802571E-2"/>
                  <c:y val="-1.1502225179615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B4-44DF-ABA0-8CB62B8DA0A1}"/>
                </c:ext>
              </c:extLst>
            </c:dLbl>
            <c:dLbl>
              <c:idx val="1"/>
              <c:layout>
                <c:manualLayout>
                  <c:x val="1.169916023980515E-2"/>
                  <c:y val="1.35411972266489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B4-44DF-ABA0-8CB62B8DA0A1}"/>
                </c:ext>
              </c:extLst>
            </c:dLbl>
            <c:dLbl>
              <c:idx val="2"/>
              <c:layout>
                <c:manualLayout>
                  <c:x val="-2.4336002166091316E-4"/>
                  <c:y val="-1.6756638053985938E-4"/>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B4-44DF-ABA0-8CB62B8DA0A1}"/>
                </c:ext>
              </c:extLst>
            </c:dLbl>
            <c:dLbl>
              <c:idx val="3"/>
              <c:layout>
                <c:manualLayout>
                  <c:x val="-2.6323110539561611E-2"/>
                  <c:y val="-4.513732408883108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B4-44DF-ABA0-8CB62B8DA0A1}"/>
                </c:ext>
              </c:extLst>
            </c:dLbl>
            <c:dLbl>
              <c:idx val="4"/>
              <c:layout>
                <c:manualLayout>
                  <c:x val="-5.3892675453371418E-2"/>
                  <c:y val="4.2002872982423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B4-44DF-ABA0-8CB62B8DA0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VÝSLEDKY_1_2_3!$AO$25:$AO$29</c:f>
              <c:numCache>
                <c:formatCode>0%</c:formatCode>
                <c:ptCount val="5"/>
                <c:pt idx="0">
                  <c:v>0.14705882352941177</c:v>
                </c:pt>
                <c:pt idx="1">
                  <c:v>0.5</c:v>
                </c:pt>
                <c:pt idx="2">
                  <c:v>0.14705882352941177</c:v>
                </c:pt>
                <c:pt idx="3">
                  <c:v>0.11764705882352941</c:v>
                </c:pt>
                <c:pt idx="4">
                  <c:v>8.8235294117647065E-2</c:v>
                </c:pt>
              </c:numCache>
            </c:numRef>
          </c:val>
          <c:extLst>
            <c:ext xmlns:c16="http://schemas.microsoft.com/office/drawing/2014/chart" uri="{C3380CC4-5D6E-409C-BE32-E72D297353CC}">
              <c16:uniqueId val="{0000000A-0EB4-44DF-ABA0-8CB62B8DA0A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Systém řízení, hierarchické vs. procesní řízení</a:t>
            </a:r>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VÝSLEDKY_1_2_3!$AO$6</c:f>
              <c:strCache>
                <c:ptCount val="1"/>
                <c:pt idx="0">
                  <c:v>ROZLOŽENÍ</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0EB4-44DF-ABA0-8CB62B8DA0A1}"/>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0EB4-44DF-ABA0-8CB62B8DA0A1}"/>
              </c:ext>
            </c:extLst>
          </c:dPt>
          <c:dPt>
            <c:idx val="2"/>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5-0EB4-44DF-ABA0-8CB62B8DA0A1}"/>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0EB4-44DF-ABA0-8CB62B8DA0A1}"/>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0EB4-44DF-ABA0-8CB62B8DA0A1}"/>
              </c:ext>
            </c:extLst>
          </c:dPt>
          <c:dLbls>
            <c:dLbl>
              <c:idx val="0"/>
              <c:layout>
                <c:manualLayout>
                  <c:x val="2.497693231802571E-2"/>
                  <c:y val="-1.1502225179615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B4-44DF-ABA0-8CB62B8DA0A1}"/>
                </c:ext>
              </c:extLst>
            </c:dLbl>
            <c:dLbl>
              <c:idx val="1"/>
              <c:layout>
                <c:manualLayout>
                  <c:x val="1.169916023980515E-2"/>
                  <c:y val="1.35411972266489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B4-44DF-ABA0-8CB62B8DA0A1}"/>
                </c:ext>
              </c:extLst>
            </c:dLbl>
            <c:dLbl>
              <c:idx val="2"/>
              <c:layout>
                <c:manualLayout>
                  <c:x val="-1.0275691562978372E-2"/>
                  <c:y val="6.4389062423695546E-4"/>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B4-44DF-ABA0-8CB62B8DA0A1}"/>
                </c:ext>
              </c:extLst>
            </c:dLbl>
            <c:dLbl>
              <c:idx val="3"/>
              <c:layout>
                <c:manualLayout>
                  <c:x val="-2.6323110539561611E-2"/>
                  <c:y val="-4.513732408883108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B4-44DF-ABA0-8CB62B8DA0A1}"/>
                </c:ext>
              </c:extLst>
            </c:dLbl>
            <c:dLbl>
              <c:idx val="4"/>
              <c:layout>
                <c:manualLayout>
                  <c:x val="-5.3892675453371418E-2"/>
                  <c:y val="4.2002872982423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B4-44DF-ABA0-8CB62B8DA0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VÝSLEDKY_1_2_3!$AO$70:$AO$74</c:f>
              <c:numCache>
                <c:formatCode>0%</c:formatCode>
                <c:ptCount val="5"/>
                <c:pt idx="0">
                  <c:v>5.8823529411764705E-2</c:v>
                </c:pt>
                <c:pt idx="1">
                  <c:v>0.41176470588235292</c:v>
                </c:pt>
                <c:pt idx="2">
                  <c:v>0.3235294117647059</c:v>
                </c:pt>
                <c:pt idx="3">
                  <c:v>0.11764705882352941</c:v>
                </c:pt>
                <c:pt idx="4">
                  <c:v>8.8235294117647065E-2</c:v>
                </c:pt>
              </c:numCache>
            </c:numRef>
          </c:val>
          <c:extLst>
            <c:ext xmlns:c16="http://schemas.microsoft.com/office/drawing/2014/chart" uri="{C3380CC4-5D6E-409C-BE32-E72D297353CC}">
              <c16:uniqueId val="{0000000A-0EB4-44DF-ABA0-8CB62B8DA0A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200" b="0" i="0" u="none" strike="noStrike" kern="1200" cap="none" spc="50" baseline="0">
                <a:solidFill>
                  <a:sysClr val="windowText" lastClr="000000">
                    <a:lumMod val="65000"/>
                    <a:lumOff val="35000"/>
                  </a:sysClr>
                </a:solidFill>
                <a:latin typeface="+mn-lt"/>
                <a:ea typeface="+mn-ea"/>
                <a:cs typeface="+mn-cs"/>
              </a:defRPr>
            </a:pPr>
            <a:r>
              <a:rPr lang="en-US" sz="1200" b="0" i="0" u="none" strike="noStrike" kern="1200" cap="none" spc="50" baseline="0">
                <a:solidFill>
                  <a:sysClr val="windowText" lastClr="000000">
                    <a:lumMod val="65000"/>
                    <a:lumOff val="35000"/>
                  </a:sysClr>
                </a:solidFill>
                <a:latin typeface="+mn-lt"/>
                <a:ea typeface="+mn-ea"/>
                <a:cs typeface="+mn-cs"/>
              </a:rPr>
              <a:t>1.2.2 Existence manažera pro správu služeb klientů a obslužných kanálů úřadu</a:t>
            </a:r>
          </a:p>
        </c:rich>
      </c:tx>
      <c:overlay val="0"/>
      <c:spPr>
        <a:noFill/>
        <a:ln>
          <a:noFill/>
        </a:ln>
        <a:effectLst/>
      </c:spPr>
      <c:txPr>
        <a:bodyPr rot="0" spcFirstLastPara="1" vertOverflow="ellipsis" vert="horz" wrap="square" anchor="ctr" anchorCtr="1"/>
        <a:lstStyle/>
        <a:p>
          <a:pPr algn="ctr" rtl="0">
            <a:defRPr lang="en-US" sz="1200" b="0" i="0" u="none" strike="noStrike" kern="1200" cap="none" spc="50" baseline="0">
              <a:solidFill>
                <a:sysClr val="windowText" lastClr="000000">
                  <a:lumMod val="65000"/>
                  <a:lumOff val="35000"/>
                </a:sysClr>
              </a:solidFill>
              <a:latin typeface="+mn-lt"/>
              <a:ea typeface="+mn-ea"/>
              <a:cs typeface="+mn-cs"/>
            </a:defRPr>
          </a:pPr>
          <a:endParaRPr lang="cs-CZ"/>
        </a:p>
      </c:txPr>
    </c:title>
    <c:autoTitleDeleted val="0"/>
    <c:plotArea>
      <c:layout/>
      <c:barChart>
        <c:barDir val="col"/>
        <c:grouping val="clustered"/>
        <c:varyColors val="0"/>
        <c:ser>
          <c:idx val="0"/>
          <c:order val="0"/>
          <c:tx>
            <c:strRef>
              <c:f>VÝSLEDKY_1_2_3!$AM$6</c:f>
              <c:strCache>
                <c:ptCount val="1"/>
                <c:pt idx="0">
                  <c:v>POČET</c:v>
                </c:pt>
              </c:strCache>
            </c:strRef>
          </c:tx>
          <c:spPr>
            <a:noFill/>
            <a:ln w="25400" cap="flat" cmpd="sng" algn="ctr">
              <a:solidFill>
                <a:schemeClr val="accent1"/>
              </a:solidFill>
              <a:miter lim="800000"/>
            </a:ln>
            <a:effectLst/>
          </c:spPr>
          <c:invertIfNegative val="0"/>
          <c:dPt>
            <c:idx val="0"/>
            <c:invertIfNegative val="0"/>
            <c:bubble3D val="0"/>
            <c:spPr>
              <a:solidFill>
                <a:schemeClr val="tx1"/>
              </a:solidFill>
              <a:ln w="25400" cap="flat" cmpd="sng" algn="ctr">
                <a:noFill/>
                <a:miter lim="800000"/>
              </a:ln>
              <a:effectLst/>
            </c:spPr>
            <c:extLst>
              <c:ext xmlns:c16="http://schemas.microsoft.com/office/drawing/2014/chart" uri="{C3380CC4-5D6E-409C-BE32-E72D297353CC}">
                <c16:uniqueId val="{00000001-BDE3-4C3E-A8CE-D574CFF7B613}"/>
              </c:ext>
            </c:extLst>
          </c:dPt>
          <c:dPt>
            <c:idx val="1"/>
            <c:invertIfNegative val="0"/>
            <c:bubble3D val="0"/>
            <c:spPr>
              <a:solidFill>
                <a:srgbClr val="FF2600"/>
              </a:solidFill>
              <a:ln w="25400" cap="flat" cmpd="sng" algn="ctr">
                <a:noFill/>
                <a:miter lim="800000"/>
              </a:ln>
              <a:effectLst/>
            </c:spPr>
            <c:extLst>
              <c:ext xmlns:c16="http://schemas.microsoft.com/office/drawing/2014/chart" uri="{C3380CC4-5D6E-409C-BE32-E72D297353CC}">
                <c16:uniqueId val="{00000002-BDE3-4C3E-A8CE-D574CFF7B613}"/>
              </c:ext>
            </c:extLst>
          </c:dPt>
          <c:dPt>
            <c:idx val="2"/>
            <c:invertIfNegative val="0"/>
            <c:bubble3D val="0"/>
            <c:spPr>
              <a:solidFill>
                <a:schemeClr val="bg1">
                  <a:lumMod val="65000"/>
                </a:schemeClr>
              </a:solidFill>
              <a:ln w="25400" cap="flat" cmpd="sng" algn="ctr">
                <a:noFill/>
                <a:miter lim="800000"/>
              </a:ln>
              <a:effectLst/>
            </c:spPr>
            <c:extLst>
              <c:ext xmlns:c16="http://schemas.microsoft.com/office/drawing/2014/chart" uri="{C3380CC4-5D6E-409C-BE32-E72D297353CC}">
                <c16:uniqueId val="{00000003-BDE3-4C3E-A8CE-D574CFF7B613}"/>
              </c:ext>
            </c:extLst>
          </c:dPt>
          <c:dPt>
            <c:idx val="3"/>
            <c:invertIfNegative val="0"/>
            <c:bubble3D val="0"/>
            <c:spPr>
              <a:solidFill>
                <a:schemeClr val="accent6">
                  <a:lumMod val="40000"/>
                  <a:lumOff val="60000"/>
                </a:schemeClr>
              </a:solidFill>
              <a:ln w="25400" cap="flat" cmpd="sng" algn="ctr">
                <a:noFill/>
                <a:miter lim="800000"/>
              </a:ln>
              <a:effectLst/>
            </c:spPr>
            <c:extLst>
              <c:ext xmlns:c16="http://schemas.microsoft.com/office/drawing/2014/chart" uri="{C3380CC4-5D6E-409C-BE32-E72D297353CC}">
                <c16:uniqueId val="{00000004-BDE3-4C3E-A8CE-D574CFF7B613}"/>
              </c:ext>
            </c:extLst>
          </c:dPt>
          <c:dPt>
            <c:idx val="4"/>
            <c:invertIfNegative val="0"/>
            <c:bubble3D val="0"/>
            <c:spPr>
              <a:solidFill>
                <a:schemeClr val="accent6"/>
              </a:solidFill>
              <a:ln w="25400" cap="flat" cmpd="sng" algn="ctr">
                <a:noFill/>
                <a:miter lim="800000"/>
              </a:ln>
              <a:effectLst/>
            </c:spPr>
            <c:extLst>
              <c:ext xmlns:c16="http://schemas.microsoft.com/office/drawing/2014/chart" uri="{C3380CC4-5D6E-409C-BE32-E72D297353CC}">
                <c16:uniqueId val="{00000005-BDE3-4C3E-A8CE-D574CFF7B61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65000"/>
                        <a:lumOff val="3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VÝSLEDKY_1_2_3!$AM$25:$AM$29</c:f>
              <c:numCache>
                <c:formatCode>0;\-0;;@</c:formatCode>
                <c:ptCount val="5"/>
                <c:pt idx="0">
                  <c:v>5</c:v>
                </c:pt>
                <c:pt idx="1">
                  <c:v>17</c:v>
                </c:pt>
                <c:pt idx="2">
                  <c:v>5</c:v>
                </c:pt>
                <c:pt idx="3">
                  <c:v>4</c:v>
                </c:pt>
                <c:pt idx="4">
                  <c:v>3</c:v>
                </c:pt>
              </c:numCache>
            </c:numRef>
          </c:val>
          <c:extLst>
            <c:ext xmlns:c16="http://schemas.microsoft.com/office/drawing/2014/chart" uri="{C3380CC4-5D6E-409C-BE32-E72D297353CC}">
              <c16:uniqueId val="{00000000-CA90-4C2B-BB22-83767462F3BC}"/>
            </c:ext>
          </c:extLst>
        </c:ser>
        <c:dLbls>
          <c:showLegendKey val="0"/>
          <c:showVal val="0"/>
          <c:showCatName val="0"/>
          <c:showSerName val="0"/>
          <c:showPercent val="0"/>
          <c:showBubbleSize val="0"/>
        </c:dLbls>
        <c:gapWidth val="164"/>
        <c:overlap val="-35"/>
        <c:axId val="290741455"/>
        <c:axId val="311235039"/>
      </c:barChart>
      <c:catAx>
        <c:axId val="290741455"/>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lumMod val="50000"/>
                        <a:lumOff val="50000"/>
                      </a:schemeClr>
                    </a:solidFill>
                    <a:latin typeface="+mn-lt"/>
                    <a:ea typeface="+mn-ea"/>
                    <a:cs typeface="+mn-cs"/>
                  </a:defRPr>
                </a:pPr>
                <a:r>
                  <a:rPr lang="en-GB" sz="1200" b="1"/>
                  <a:t>Maturita</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50000"/>
                      <a:lumOff val="50000"/>
                    </a:schemeClr>
                  </a:solidFill>
                  <a:latin typeface="+mn-lt"/>
                  <a:ea typeface="+mn-ea"/>
                  <a:cs typeface="+mn-cs"/>
                </a:defRPr>
              </a:pPr>
              <a:endParaRPr lang="cs-CZ"/>
            </a:p>
          </c:txPr>
        </c:title>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cs-CZ"/>
          </a:p>
        </c:txPr>
        <c:crossAx val="311235039"/>
        <c:crosses val="autoZero"/>
        <c:auto val="1"/>
        <c:lblAlgn val="ctr"/>
        <c:lblOffset val="100"/>
        <c:noMultiLvlLbl val="0"/>
      </c:catAx>
      <c:valAx>
        <c:axId val="311235039"/>
        <c:scaling>
          <c:orientation val="minMax"/>
        </c:scaling>
        <c:delete val="1"/>
        <c:axPos val="l"/>
        <c:numFmt formatCode="0;\-0;;@" sourceLinked="1"/>
        <c:majorTickMark val="none"/>
        <c:minorTickMark val="none"/>
        <c:tickLblPos val="nextTo"/>
        <c:crossAx val="2907414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Míra</a:t>
            </a:r>
            <a:r>
              <a:rPr lang="cs-CZ" baseline="0"/>
              <a:t> a způsob digitalizace agend</a:t>
            </a:r>
            <a:endParaRPr lang="cs-CZ"/>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VÝSLEDKY_1_2_3!$AO$6</c:f>
              <c:strCache>
                <c:ptCount val="1"/>
                <c:pt idx="0">
                  <c:v>ROZLOŽENÍ</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0EB4-44DF-ABA0-8CB62B8DA0A1}"/>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0EB4-44DF-ABA0-8CB62B8DA0A1}"/>
              </c:ext>
            </c:extLst>
          </c:dPt>
          <c:dPt>
            <c:idx val="2"/>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5-0EB4-44DF-ABA0-8CB62B8DA0A1}"/>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0EB4-44DF-ABA0-8CB62B8DA0A1}"/>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0EB4-44DF-ABA0-8CB62B8DA0A1}"/>
              </c:ext>
            </c:extLst>
          </c:dPt>
          <c:dLbls>
            <c:dLbl>
              <c:idx val="0"/>
              <c:layout>
                <c:manualLayout>
                  <c:x val="2.497693231802571E-2"/>
                  <c:y val="-1.1502225179615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B4-44DF-ABA0-8CB62B8DA0A1}"/>
                </c:ext>
              </c:extLst>
            </c:dLbl>
            <c:dLbl>
              <c:idx val="1"/>
              <c:layout>
                <c:manualLayout>
                  <c:x val="1.169916023980515E-2"/>
                  <c:y val="1.35411972266489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B4-44DF-ABA0-8CB62B8DA0A1}"/>
                </c:ext>
              </c:extLst>
            </c:dLbl>
            <c:dLbl>
              <c:idx val="2"/>
              <c:layout>
                <c:manualLayout>
                  <c:x val="2.9247900599512766E-2"/>
                  <c:y val="-2.2568662044415294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B4-44DF-ABA0-8CB62B8DA0A1}"/>
                </c:ext>
              </c:extLst>
            </c:dLbl>
            <c:dLbl>
              <c:idx val="3"/>
              <c:layout>
                <c:manualLayout>
                  <c:x val="-2.6323110539561611E-2"/>
                  <c:y val="-4.513732408883108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B4-44DF-ABA0-8CB62B8DA0A1}"/>
                </c:ext>
              </c:extLst>
            </c:dLbl>
            <c:dLbl>
              <c:idx val="4"/>
              <c:layout>
                <c:manualLayout>
                  <c:x val="-5.3892675453371418E-2"/>
                  <c:y val="4.2002872982423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B4-44DF-ABA0-8CB62B8DA0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VÝSLEDKY_1_2_3!$AO$81:$AO$85</c:f>
              <c:numCache>
                <c:formatCode>0%</c:formatCode>
                <c:ptCount val="5"/>
                <c:pt idx="0">
                  <c:v>2.9411764705882353E-2</c:v>
                </c:pt>
                <c:pt idx="1">
                  <c:v>8.8235294117647065E-2</c:v>
                </c:pt>
                <c:pt idx="2">
                  <c:v>0.58823529411764708</c:v>
                </c:pt>
                <c:pt idx="3">
                  <c:v>0.20588235294117646</c:v>
                </c:pt>
                <c:pt idx="4">
                  <c:v>8.8235294117647065E-2</c:v>
                </c:pt>
              </c:numCache>
            </c:numRef>
          </c:val>
          <c:extLst>
            <c:ext xmlns:c16="http://schemas.microsoft.com/office/drawing/2014/chart" uri="{C3380CC4-5D6E-409C-BE32-E72D297353CC}">
              <c16:uniqueId val="{0000000A-0EB4-44DF-ABA0-8CB62B8DA0A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Míra a způsob digitalizace - podpůrné/provozní procesy</a:t>
            </a:r>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VÝSLEDKY_1_2_3!$AO$6</c:f>
              <c:strCache>
                <c:ptCount val="1"/>
                <c:pt idx="0">
                  <c:v>ROZLOŽENÍ</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0EB4-44DF-ABA0-8CB62B8DA0A1}"/>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0EB4-44DF-ABA0-8CB62B8DA0A1}"/>
              </c:ext>
            </c:extLst>
          </c:dPt>
          <c:dPt>
            <c:idx val="2"/>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5-0EB4-44DF-ABA0-8CB62B8DA0A1}"/>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0EB4-44DF-ABA0-8CB62B8DA0A1}"/>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0EB4-44DF-ABA0-8CB62B8DA0A1}"/>
              </c:ext>
            </c:extLst>
          </c:dPt>
          <c:dLbls>
            <c:dLbl>
              <c:idx val="0"/>
              <c:delete val="1"/>
              <c:extLst>
                <c:ext xmlns:c15="http://schemas.microsoft.com/office/drawing/2012/chart" uri="{CE6537A1-D6FC-4f65-9D91-7224C49458BB}"/>
                <c:ext xmlns:c16="http://schemas.microsoft.com/office/drawing/2014/chart" uri="{C3380CC4-5D6E-409C-BE32-E72D297353CC}">
                  <c16:uniqueId val="{00000001-0EB4-44DF-ABA0-8CB62B8DA0A1}"/>
                </c:ext>
              </c:extLst>
            </c:dLbl>
            <c:dLbl>
              <c:idx val="1"/>
              <c:layout>
                <c:manualLayout>
                  <c:x val="1.169916023980515E-2"/>
                  <c:y val="1.35411972266489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B4-44DF-ABA0-8CB62B8DA0A1}"/>
                </c:ext>
              </c:extLst>
            </c:dLbl>
            <c:dLbl>
              <c:idx val="2"/>
              <c:layout>
                <c:manualLayout>
                  <c:x val="2.9247900599512766E-2"/>
                  <c:y val="-2.2568662044415294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B4-44DF-ABA0-8CB62B8DA0A1}"/>
                </c:ext>
              </c:extLst>
            </c:dLbl>
            <c:dLbl>
              <c:idx val="3"/>
              <c:layout>
                <c:manualLayout>
                  <c:x val="-2.6323110539561611E-2"/>
                  <c:y val="-4.513732408883108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B4-44DF-ABA0-8CB62B8DA0A1}"/>
                </c:ext>
              </c:extLst>
            </c:dLbl>
            <c:dLbl>
              <c:idx val="4"/>
              <c:delete val="1"/>
              <c:extLst>
                <c:ext xmlns:c15="http://schemas.microsoft.com/office/drawing/2012/chart" uri="{CE6537A1-D6FC-4f65-9D91-7224C49458BB}"/>
                <c:ext xmlns:c16="http://schemas.microsoft.com/office/drawing/2014/chart" uri="{C3380CC4-5D6E-409C-BE32-E72D297353CC}">
                  <c16:uniqueId val="{00000009-0EB4-44DF-ABA0-8CB62B8DA0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VÝSLEDKY_1_2_3!$AO$91:$AO$95</c:f>
              <c:numCache>
                <c:formatCode>0%</c:formatCode>
                <c:ptCount val="5"/>
                <c:pt idx="0">
                  <c:v>0</c:v>
                </c:pt>
                <c:pt idx="1">
                  <c:v>0.14705882352941177</c:v>
                </c:pt>
                <c:pt idx="2">
                  <c:v>0.38235294117647056</c:v>
                </c:pt>
                <c:pt idx="3">
                  <c:v>0.47058823529411764</c:v>
                </c:pt>
                <c:pt idx="4">
                  <c:v>0</c:v>
                </c:pt>
              </c:numCache>
            </c:numRef>
          </c:val>
          <c:extLst>
            <c:ext xmlns:c16="http://schemas.microsoft.com/office/drawing/2014/chart" uri="{C3380CC4-5D6E-409C-BE32-E72D297353CC}">
              <c16:uniqueId val="{0000000A-0EB4-44DF-ABA0-8CB62B8DA0A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Úroveň řízení rizik</a:t>
            </a:r>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VÝSLEDKY_1_2_3!$AO$100</c:f>
              <c:strCache>
                <c:ptCount val="1"/>
                <c:pt idx="0">
                  <c:v>ROZLOŽENÍ</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0EB4-44DF-ABA0-8CB62B8DA0A1}"/>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0EB4-44DF-ABA0-8CB62B8DA0A1}"/>
              </c:ext>
            </c:extLst>
          </c:dPt>
          <c:dPt>
            <c:idx val="2"/>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5-0EB4-44DF-ABA0-8CB62B8DA0A1}"/>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0EB4-44DF-ABA0-8CB62B8DA0A1}"/>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0EB4-44DF-ABA0-8CB62B8DA0A1}"/>
              </c:ext>
            </c:extLst>
          </c:dPt>
          <c:dLbls>
            <c:dLbl>
              <c:idx val="0"/>
              <c:layout>
                <c:manualLayout>
                  <c:x val="2.497693231802571E-2"/>
                  <c:y val="-1.1502225179615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B4-44DF-ABA0-8CB62B8DA0A1}"/>
                </c:ext>
              </c:extLst>
            </c:dLbl>
            <c:dLbl>
              <c:idx val="1"/>
              <c:layout>
                <c:manualLayout>
                  <c:x val="1.169916023980515E-2"/>
                  <c:y val="1.35411972266489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B4-44DF-ABA0-8CB62B8DA0A1}"/>
                </c:ext>
              </c:extLst>
            </c:dLbl>
            <c:dLbl>
              <c:idx val="2"/>
              <c:layout>
                <c:manualLayout>
                  <c:x val="2.9247900599512766E-2"/>
                  <c:y val="-2.2568662044415294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B4-44DF-ABA0-8CB62B8DA0A1}"/>
                </c:ext>
              </c:extLst>
            </c:dLbl>
            <c:dLbl>
              <c:idx val="3"/>
              <c:layout>
                <c:manualLayout>
                  <c:x val="-2.6323110539561611E-2"/>
                  <c:y val="-4.513732408883108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B4-44DF-ABA0-8CB62B8DA0A1}"/>
                </c:ext>
              </c:extLst>
            </c:dLbl>
            <c:dLbl>
              <c:idx val="4"/>
              <c:layout>
                <c:manualLayout>
                  <c:x val="-5.3892675453371418E-2"/>
                  <c:y val="4.2002872982423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B4-44DF-ABA0-8CB62B8DA0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VÝSLEDKY_1_2_3!$AO$121:$AO$125</c:f>
              <c:numCache>
                <c:formatCode>0%</c:formatCode>
                <c:ptCount val="5"/>
                <c:pt idx="0">
                  <c:v>8.8235294117647065E-2</c:v>
                </c:pt>
                <c:pt idx="1">
                  <c:v>2.9411764705882353E-2</c:v>
                </c:pt>
                <c:pt idx="2">
                  <c:v>0.3235294117647059</c:v>
                </c:pt>
                <c:pt idx="3">
                  <c:v>0.35294117647058826</c:v>
                </c:pt>
                <c:pt idx="4">
                  <c:v>0.20588235294117646</c:v>
                </c:pt>
              </c:numCache>
            </c:numRef>
          </c:val>
          <c:extLst>
            <c:ext xmlns:c16="http://schemas.microsoft.com/office/drawing/2014/chart" uri="{C3380CC4-5D6E-409C-BE32-E72D297353CC}">
              <c16:uniqueId val="{0000000A-0EB4-44DF-ABA0-8CB62B8DA0A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Jsou nové systémy/změny schvalovány interní EA?</a:t>
            </a:r>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VÝSLEDKY_1_2_3!$AO$100</c:f>
              <c:strCache>
                <c:ptCount val="1"/>
                <c:pt idx="0">
                  <c:v>ROZLOŽENÍ</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0EB4-44DF-ABA0-8CB62B8DA0A1}"/>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0EB4-44DF-ABA0-8CB62B8DA0A1}"/>
              </c:ext>
            </c:extLst>
          </c:dPt>
          <c:dPt>
            <c:idx val="2"/>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5-0EB4-44DF-ABA0-8CB62B8DA0A1}"/>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0EB4-44DF-ABA0-8CB62B8DA0A1}"/>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0EB4-44DF-ABA0-8CB62B8DA0A1}"/>
              </c:ext>
            </c:extLst>
          </c:dPt>
          <c:dLbls>
            <c:dLbl>
              <c:idx val="0"/>
              <c:layout>
                <c:manualLayout>
                  <c:x val="2.497693231802571E-2"/>
                  <c:y val="-1.1502225179615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B4-44DF-ABA0-8CB62B8DA0A1}"/>
                </c:ext>
              </c:extLst>
            </c:dLbl>
            <c:dLbl>
              <c:idx val="1"/>
              <c:layout>
                <c:manualLayout>
                  <c:x val="1.169916023980515E-2"/>
                  <c:y val="1.35411972266489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B4-44DF-ABA0-8CB62B8DA0A1}"/>
                </c:ext>
              </c:extLst>
            </c:dLbl>
            <c:dLbl>
              <c:idx val="2"/>
              <c:layout>
                <c:manualLayout>
                  <c:x val="-2.704717181021345E-2"/>
                  <c:y val="-3.491118164660414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B4-44DF-ABA0-8CB62B8DA0A1}"/>
                </c:ext>
              </c:extLst>
            </c:dLbl>
            <c:dLbl>
              <c:idx val="3"/>
              <c:layout>
                <c:manualLayout>
                  <c:x val="-2.6323110539561611E-2"/>
                  <c:y val="-4.513732408883108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B4-44DF-ABA0-8CB62B8DA0A1}"/>
                </c:ext>
              </c:extLst>
            </c:dLbl>
            <c:dLbl>
              <c:idx val="4"/>
              <c:layout>
                <c:manualLayout>
                  <c:x val="-5.3892675453371418E-2"/>
                  <c:y val="4.2002872982423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B4-44DF-ABA0-8CB62B8DA0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VÝSLEDKY_1_2_3!$AO$255:$AO$259</c:f>
              <c:numCache>
                <c:formatCode>0%</c:formatCode>
                <c:ptCount val="5"/>
                <c:pt idx="0">
                  <c:v>0.5</c:v>
                </c:pt>
                <c:pt idx="1">
                  <c:v>8.8235294117647065E-2</c:v>
                </c:pt>
                <c:pt idx="2">
                  <c:v>0.17647058823529413</c:v>
                </c:pt>
                <c:pt idx="3">
                  <c:v>5.8823529411764705E-2</c:v>
                </c:pt>
                <c:pt idx="4">
                  <c:v>0.17647058823529413</c:v>
                </c:pt>
              </c:numCache>
            </c:numRef>
          </c:val>
          <c:extLst>
            <c:ext xmlns:c16="http://schemas.microsoft.com/office/drawing/2014/chart" uri="{C3380CC4-5D6E-409C-BE32-E72D297353CC}">
              <c16:uniqueId val="{0000000A-0EB4-44DF-ABA0-8CB62B8DA0A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Má úřad vlastní projektové manažery?</a:t>
            </a:r>
          </a:p>
        </c:rich>
      </c:tx>
      <c:layout>
        <c:manualLayout>
          <c:xMode val="edge"/>
          <c:yMode val="edge"/>
          <c:x val="1.9199095072804501E-2"/>
          <c:y val="1.8881866420459022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0"/>
          <c:order val="0"/>
          <c:tx>
            <c:strRef>
              <c:f>VÝSLEDKY_1_2_3!$AN$319:$AN$320</c:f>
              <c:strCache>
                <c:ptCount val="2"/>
                <c:pt idx="0">
                  <c:v>ANO</c:v>
                </c:pt>
                <c:pt idx="1">
                  <c:v>NE</c:v>
                </c:pt>
              </c:strCache>
            </c:strRef>
          </c:tx>
          <c:spPr>
            <a:solidFill>
              <a:srgbClr val="70AD47"/>
            </a:solidFill>
          </c:spPr>
          <c:dPt>
            <c:idx val="0"/>
            <c:bubble3D val="0"/>
            <c:spPr>
              <a:solidFill>
                <a:srgbClr val="70AD47"/>
              </a:solidFill>
              <a:ln w="19050">
                <a:solidFill>
                  <a:sysClr val="window" lastClr="FFFFFF"/>
                </a:solidFill>
              </a:ln>
              <a:effectLst/>
            </c:spPr>
            <c:extLst>
              <c:ext xmlns:c16="http://schemas.microsoft.com/office/drawing/2014/chart" uri="{C3380CC4-5D6E-409C-BE32-E72D297353CC}">
                <c16:uniqueId val="{00000001-0F30-4C8E-BB6E-5044C4EA98F8}"/>
              </c:ext>
            </c:extLst>
          </c:dPt>
          <c:dPt>
            <c:idx val="1"/>
            <c:bubble3D val="0"/>
            <c:spPr>
              <a:solidFill>
                <a:srgbClr val="FF0000"/>
              </a:solidFill>
              <a:ln w="19050">
                <a:solidFill>
                  <a:sysClr val="window" lastClr="FFFFFF"/>
                </a:solidFill>
              </a:ln>
              <a:effectLst/>
            </c:spPr>
            <c:extLst>
              <c:ext xmlns:c16="http://schemas.microsoft.com/office/drawing/2014/chart" uri="{C3380CC4-5D6E-409C-BE32-E72D297353CC}">
                <c16:uniqueId val="{00000003-0F30-4C8E-BB6E-5044C4EA98F8}"/>
              </c:ext>
            </c:extLst>
          </c:dPt>
          <c:dLbls>
            <c:dLbl>
              <c:idx val="0"/>
              <c:layout>
                <c:manualLayout>
                  <c:x val="2.497693231802571E-2"/>
                  <c:y val="-1.150222517961558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30-4C8E-BB6E-5044C4EA98F8}"/>
                </c:ext>
              </c:extLst>
            </c:dLbl>
            <c:dLbl>
              <c:idx val="1"/>
              <c:layout>
                <c:manualLayout>
                  <c:x val="-3.3384002911632404E-2"/>
                  <c:y val="9.1242894037077242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30-4C8E-BB6E-5044C4EA98F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VÝSLEDKY_1_2_3!$AN$246:$AN$247</c:f>
              <c:strCache>
                <c:ptCount val="2"/>
                <c:pt idx="0">
                  <c:v>ANO</c:v>
                </c:pt>
                <c:pt idx="1">
                  <c:v>NE</c:v>
                </c:pt>
              </c:strCache>
            </c:strRef>
          </c:cat>
          <c:val>
            <c:numRef>
              <c:f>VÝSLEDKY_1_2_3!$AM$319:$AM$320</c:f>
              <c:numCache>
                <c:formatCode>0;\-0;;@</c:formatCode>
                <c:ptCount val="2"/>
                <c:pt idx="0">
                  <c:v>23</c:v>
                </c:pt>
                <c:pt idx="1">
                  <c:v>11</c:v>
                </c:pt>
              </c:numCache>
            </c:numRef>
          </c:val>
          <c:extLst>
            <c:ext xmlns:c16="http://schemas.microsoft.com/office/drawing/2014/chart" uri="{C3380CC4-5D6E-409C-BE32-E72D297353CC}">
              <c16:uniqueId val="{00000004-0F30-4C8E-BB6E-5044C4EA98F8}"/>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r>
              <a:rPr lang="en-US"/>
              <a:t>3.1 Úroveň řízení informační koncepce</a:t>
            </a:r>
          </a:p>
        </c:rich>
      </c:tx>
      <c:overlay val="0"/>
      <c:spPr>
        <a:noFill/>
        <a:ln>
          <a:noFill/>
        </a:ln>
        <a:effectLst/>
      </c:spPr>
      <c:txPr>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endParaRPr lang="cs-CZ"/>
        </a:p>
      </c:txPr>
    </c:title>
    <c:autoTitleDeleted val="0"/>
    <c:plotArea>
      <c:layout/>
      <c:barChart>
        <c:barDir val="col"/>
        <c:grouping val="clustered"/>
        <c:varyColors val="0"/>
        <c:ser>
          <c:idx val="0"/>
          <c:order val="0"/>
          <c:tx>
            <c:strRef>
              <c:f>VÝSLEDKY_1_2_3!$AM$431</c:f>
              <c:strCache>
                <c:ptCount val="1"/>
                <c:pt idx="0">
                  <c:v>POČET</c:v>
                </c:pt>
              </c:strCache>
            </c:strRef>
          </c:tx>
          <c:spPr>
            <a:noFill/>
            <a:ln w="25400" cap="flat" cmpd="sng" algn="ctr">
              <a:solidFill>
                <a:schemeClr val="accent1"/>
              </a:solidFill>
              <a:miter lim="800000"/>
            </a:ln>
            <a:effectLst/>
          </c:spPr>
          <c:invertIfNegative val="0"/>
          <c:dPt>
            <c:idx val="0"/>
            <c:invertIfNegative val="0"/>
            <c:bubble3D val="0"/>
            <c:spPr>
              <a:solidFill>
                <a:schemeClr val="tx1"/>
              </a:solidFill>
              <a:ln w="25400" cap="flat" cmpd="sng" algn="ctr">
                <a:noFill/>
                <a:miter lim="800000"/>
              </a:ln>
              <a:effectLst/>
            </c:spPr>
            <c:extLst>
              <c:ext xmlns:c16="http://schemas.microsoft.com/office/drawing/2014/chart" uri="{C3380CC4-5D6E-409C-BE32-E72D297353CC}">
                <c16:uniqueId val="{00000001-BDE3-4C3E-A8CE-D574CFF7B613}"/>
              </c:ext>
            </c:extLst>
          </c:dPt>
          <c:dPt>
            <c:idx val="1"/>
            <c:invertIfNegative val="0"/>
            <c:bubble3D val="0"/>
            <c:spPr>
              <a:solidFill>
                <a:srgbClr val="FF2600"/>
              </a:solidFill>
              <a:ln w="25400" cap="flat" cmpd="sng" algn="ctr">
                <a:noFill/>
                <a:miter lim="800000"/>
              </a:ln>
              <a:effectLst/>
            </c:spPr>
            <c:extLst>
              <c:ext xmlns:c16="http://schemas.microsoft.com/office/drawing/2014/chart" uri="{C3380CC4-5D6E-409C-BE32-E72D297353CC}">
                <c16:uniqueId val="{00000002-BDE3-4C3E-A8CE-D574CFF7B613}"/>
              </c:ext>
            </c:extLst>
          </c:dPt>
          <c:dPt>
            <c:idx val="2"/>
            <c:invertIfNegative val="0"/>
            <c:bubble3D val="0"/>
            <c:spPr>
              <a:solidFill>
                <a:schemeClr val="bg1">
                  <a:lumMod val="65000"/>
                </a:schemeClr>
              </a:solidFill>
              <a:ln w="25400" cap="flat" cmpd="sng" algn="ctr">
                <a:noFill/>
                <a:miter lim="800000"/>
              </a:ln>
              <a:effectLst/>
            </c:spPr>
            <c:extLst>
              <c:ext xmlns:c16="http://schemas.microsoft.com/office/drawing/2014/chart" uri="{C3380CC4-5D6E-409C-BE32-E72D297353CC}">
                <c16:uniqueId val="{00000003-BDE3-4C3E-A8CE-D574CFF7B613}"/>
              </c:ext>
            </c:extLst>
          </c:dPt>
          <c:dPt>
            <c:idx val="3"/>
            <c:invertIfNegative val="0"/>
            <c:bubble3D val="0"/>
            <c:spPr>
              <a:solidFill>
                <a:schemeClr val="accent6">
                  <a:lumMod val="40000"/>
                  <a:lumOff val="60000"/>
                </a:schemeClr>
              </a:solidFill>
              <a:ln w="25400" cap="flat" cmpd="sng" algn="ctr">
                <a:noFill/>
                <a:miter lim="800000"/>
              </a:ln>
              <a:effectLst/>
            </c:spPr>
            <c:extLst>
              <c:ext xmlns:c16="http://schemas.microsoft.com/office/drawing/2014/chart" uri="{C3380CC4-5D6E-409C-BE32-E72D297353CC}">
                <c16:uniqueId val="{00000004-BDE3-4C3E-A8CE-D574CFF7B613}"/>
              </c:ext>
            </c:extLst>
          </c:dPt>
          <c:dPt>
            <c:idx val="4"/>
            <c:invertIfNegative val="0"/>
            <c:bubble3D val="0"/>
            <c:spPr>
              <a:solidFill>
                <a:schemeClr val="accent6"/>
              </a:solidFill>
              <a:ln w="25400" cap="flat" cmpd="sng" algn="ctr">
                <a:noFill/>
                <a:miter lim="800000"/>
              </a:ln>
              <a:effectLst/>
            </c:spPr>
            <c:extLst>
              <c:ext xmlns:c16="http://schemas.microsoft.com/office/drawing/2014/chart" uri="{C3380CC4-5D6E-409C-BE32-E72D297353CC}">
                <c16:uniqueId val="{00000005-BDE3-4C3E-A8CE-D574CFF7B61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65000"/>
                        <a:lumOff val="3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VÝSLEDKY_1_2_3!$AM$432:$AM$436</c:f>
              <c:numCache>
                <c:formatCode>0;\-0;;@</c:formatCode>
                <c:ptCount val="5"/>
                <c:pt idx="0">
                  <c:v>7</c:v>
                </c:pt>
                <c:pt idx="1">
                  <c:v>5</c:v>
                </c:pt>
                <c:pt idx="2">
                  <c:v>10</c:v>
                </c:pt>
                <c:pt idx="3">
                  <c:v>8</c:v>
                </c:pt>
                <c:pt idx="4">
                  <c:v>4</c:v>
                </c:pt>
              </c:numCache>
            </c:numRef>
          </c:val>
          <c:extLst>
            <c:ext xmlns:c16="http://schemas.microsoft.com/office/drawing/2014/chart" uri="{C3380CC4-5D6E-409C-BE32-E72D297353CC}">
              <c16:uniqueId val="{00000000-CA90-4C2B-BB22-83767462F3BC}"/>
            </c:ext>
          </c:extLst>
        </c:ser>
        <c:dLbls>
          <c:showLegendKey val="0"/>
          <c:showVal val="0"/>
          <c:showCatName val="0"/>
          <c:showSerName val="0"/>
          <c:showPercent val="0"/>
          <c:showBubbleSize val="0"/>
        </c:dLbls>
        <c:gapWidth val="164"/>
        <c:overlap val="-35"/>
        <c:axId val="290741455"/>
        <c:axId val="311235039"/>
      </c:barChart>
      <c:catAx>
        <c:axId val="290741455"/>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cs-CZ"/>
                  <a:t>MATURITA</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cs-CZ"/>
            </a:p>
          </c:txPr>
        </c:title>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cs-CZ"/>
          </a:p>
        </c:txPr>
        <c:crossAx val="311235039"/>
        <c:crosses val="autoZero"/>
        <c:auto val="1"/>
        <c:lblAlgn val="ctr"/>
        <c:lblOffset val="100"/>
        <c:noMultiLvlLbl val="0"/>
      </c:catAx>
      <c:valAx>
        <c:axId val="311235039"/>
        <c:scaling>
          <c:orientation val="minMax"/>
        </c:scaling>
        <c:delete val="1"/>
        <c:axPos val="l"/>
        <c:numFmt formatCode="0;\-0;;@" sourceLinked="1"/>
        <c:majorTickMark val="none"/>
        <c:minorTickMark val="none"/>
        <c:tickLblPos val="nextTo"/>
        <c:crossAx val="290741455"/>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Úroveň řízení informační koncepce</a:t>
            </a:r>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VÝSLEDKY_1_2_3!$AO$431</c:f>
              <c:strCache>
                <c:ptCount val="1"/>
                <c:pt idx="0">
                  <c:v>ROZLOŽENÍ</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0EB4-44DF-ABA0-8CB62B8DA0A1}"/>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0EB4-44DF-ABA0-8CB62B8DA0A1}"/>
              </c:ext>
            </c:extLst>
          </c:dPt>
          <c:dPt>
            <c:idx val="2"/>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5-0EB4-44DF-ABA0-8CB62B8DA0A1}"/>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0EB4-44DF-ABA0-8CB62B8DA0A1}"/>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0EB4-44DF-ABA0-8CB62B8DA0A1}"/>
              </c:ext>
            </c:extLst>
          </c:dPt>
          <c:dLbls>
            <c:dLbl>
              <c:idx val="0"/>
              <c:layout>
                <c:manualLayout>
                  <c:x val="2.497693231802571E-2"/>
                  <c:y val="-1.1502225179615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B4-44DF-ABA0-8CB62B8DA0A1}"/>
                </c:ext>
              </c:extLst>
            </c:dLbl>
            <c:dLbl>
              <c:idx val="1"/>
              <c:layout>
                <c:manualLayout>
                  <c:x val="1.169916023980515E-2"/>
                  <c:y val="1.35411972266489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B4-44DF-ABA0-8CB62B8DA0A1}"/>
                </c:ext>
              </c:extLst>
            </c:dLbl>
            <c:dLbl>
              <c:idx val="2"/>
              <c:layout>
                <c:manualLayout>
                  <c:x val="-0.13482166058372608"/>
                  <c:y val="-5.5472809621198507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B4-44DF-ABA0-8CB62B8DA0A1}"/>
                </c:ext>
              </c:extLst>
            </c:dLbl>
            <c:dLbl>
              <c:idx val="3"/>
              <c:layout>
                <c:manualLayout>
                  <c:x val="-2.6323110539561611E-2"/>
                  <c:y val="-4.513732408883108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B4-44DF-ABA0-8CB62B8DA0A1}"/>
                </c:ext>
              </c:extLst>
            </c:dLbl>
            <c:dLbl>
              <c:idx val="4"/>
              <c:layout>
                <c:manualLayout>
                  <c:x val="-5.3892675453371418E-2"/>
                  <c:y val="4.2002872982423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B4-44DF-ABA0-8CB62B8DA0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VÝSLEDKY_1_2_3!$AO$432:$AO$436</c:f>
              <c:numCache>
                <c:formatCode>0%</c:formatCode>
                <c:ptCount val="5"/>
                <c:pt idx="0">
                  <c:v>0.20588235294117646</c:v>
                </c:pt>
                <c:pt idx="1">
                  <c:v>0.14705882352941177</c:v>
                </c:pt>
                <c:pt idx="2">
                  <c:v>0.29411764705882354</c:v>
                </c:pt>
                <c:pt idx="3">
                  <c:v>0.23529411764705882</c:v>
                </c:pt>
                <c:pt idx="4">
                  <c:v>0.11764705882352941</c:v>
                </c:pt>
              </c:numCache>
            </c:numRef>
          </c:val>
          <c:extLst>
            <c:ext xmlns:c16="http://schemas.microsoft.com/office/drawing/2014/chart" uri="{C3380CC4-5D6E-409C-BE32-E72D297353CC}">
              <c16:uniqueId val="{0000000A-0EB4-44DF-ABA0-8CB62B8DA0A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r>
              <a:rPr lang="en-US"/>
              <a:t>3.2 Úroveň zavedení řízení požadavků</a:t>
            </a:r>
          </a:p>
        </c:rich>
      </c:tx>
      <c:overlay val="0"/>
      <c:spPr>
        <a:noFill/>
        <a:ln>
          <a:noFill/>
        </a:ln>
        <a:effectLst/>
      </c:spPr>
      <c:txPr>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endParaRPr lang="cs-CZ"/>
        </a:p>
      </c:txPr>
    </c:title>
    <c:autoTitleDeleted val="0"/>
    <c:plotArea>
      <c:layout/>
      <c:barChart>
        <c:barDir val="col"/>
        <c:grouping val="clustered"/>
        <c:varyColors val="0"/>
        <c:ser>
          <c:idx val="0"/>
          <c:order val="0"/>
          <c:tx>
            <c:strRef>
              <c:f>VÝSLEDKY_1_2_3!$AM$441</c:f>
              <c:strCache>
                <c:ptCount val="1"/>
                <c:pt idx="0">
                  <c:v>POČET</c:v>
                </c:pt>
              </c:strCache>
            </c:strRef>
          </c:tx>
          <c:spPr>
            <a:noFill/>
            <a:ln w="25400" cap="flat" cmpd="sng" algn="ctr">
              <a:solidFill>
                <a:schemeClr val="accent1"/>
              </a:solidFill>
              <a:miter lim="800000"/>
            </a:ln>
            <a:effectLst/>
          </c:spPr>
          <c:invertIfNegative val="0"/>
          <c:dPt>
            <c:idx val="0"/>
            <c:invertIfNegative val="0"/>
            <c:bubble3D val="0"/>
            <c:spPr>
              <a:solidFill>
                <a:schemeClr val="tx1"/>
              </a:solidFill>
              <a:ln w="25400" cap="flat" cmpd="sng" algn="ctr">
                <a:noFill/>
                <a:miter lim="800000"/>
              </a:ln>
              <a:effectLst/>
            </c:spPr>
            <c:extLst>
              <c:ext xmlns:c16="http://schemas.microsoft.com/office/drawing/2014/chart" uri="{C3380CC4-5D6E-409C-BE32-E72D297353CC}">
                <c16:uniqueId val="{00000001-BDE3-4C3E-A8CE-D574CFF7B613}"/>
              </c:ext>
            </c:extLst>
          </c:dPt>
          <c:dPt>
            <c:idx val="1"/>
            <c:invertIfNegative val="0"/>
            <c:bubble3D val="0"/>
            <c:spPr>
              <a:solidFill>
                <a:srgbClr val="FF2600"/>
              </a:solidFill>
              <a:ln w="25400" cap="flat" cmpd="sng" algn="ctr">
                <a:noFill/>
                <a:miter lim="800000"/>
              </a:ln>
              <a:effectLst/>
            </c:spPr>
            <c:extLst>
              <c:ext xmlns:c16="http://schemas.microsoft.com/office/drawing/2014/chart" uri="{C3380CC4-5D6E-409C-BE32-E72D297353CC}">
                <c16:uniqueId val="{00000002-BDE3-4C3E-A8CE-D574CFF7B613}"/>
              </c:ext>
            </c:extLst>
          </c:dPt>
          <c:dPt>
            <c:idx val="2"/>
            <c:invertIfNegative val="0"/>
            <c:bubble3D val="0"/>
            <c:spPr>
              <a:solidFill>
                <a:schemeClr val="bg1">
                  <a:lumMod val="65000"/>
                </a:schemeClr>
              </a:solidFill>
              <a:ln w="25400" cap="flat" cmpd="sng" algn="ctr">
                <a:noFill/>
                <a:miter lim="800000"/>
              </a:ln>
              <a:effectLst/>
            </c:spPr>
            <c:extLst>
              <c:ext xmlns:c16="http://schemas.microsoft.com/office/drawing/2014/chart" uri="{C3380CC4-5D6E-409C-BE32-E72D297353CC}">
                <c16:uniqueId val="{00000003-BDE3-4C3E-A8CE-D574CFF7B613}"/>
              </c:ext>
            </c:extLst>
          </c:dPt>
          <c:dPt>
            <c:idx val="3"/>
            <c:invertIfNegative val="0"/>
            <c:bubble3D val="0"/>
            <c:spPr>
              <a:solidFill>
                <a:schemeClr val="accent6">
                  <a:lumMod val="40000"/>
                  <a:lumOff val="60000"/>
                </a:schemeClr>
              </a:solidFill>
              <a:ln w="25400" cap="flat" cmpd="sng" algn="ctr">
                <a:noFill/>
                <a:miter lim="800000"/>
              </a:ln>
              <a:effectLst/>
            </c:spPr>
            <c:extLst>
              <c:ext xmlns:c16="http://schemas.microsoft.com/office/drawing/2014/chart" uri="{C3380CC4-5D6E-409C-BE32-E72D297353CC}">
                <c16:uniqueId val="{00000004-BDE3-4C3E-A8CE-D574CFF7B613}"/>
              </c:ext>
            </c:extLst>
          </c:dPt>
          <c:dPt>
            <c:idx val="4"/>
            <c:invertIfNegative val="0"/>
            <c:bubble3D val="0"/>
            <c:spPr>
              <a:solidFill>
                <a:schemeClr val="accent6"/>
              </a:solidFill>
              <a:ln w="25400" cap="flat" cmpd="sng" algn="ctr">
                <a:noFill/>
                <a:miter lim="800000"/>
              </a:ln>
              <a:effectLst/>
            </c:spPr>
            <c:extLst>
              <c:ext xmlns:c16="http://schemas.microsoft.com/office/drawing/2014/chart" uri="{C3380CC4-5D6E-409C-BE32-E72D297353CC}">
                <c16:uniqueId val="{00000005-BDE3-4C3E-A8CE-D574CFF7B61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65000"/>
                        <a:lumOff val="3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VÝSLEDKY_1_2_3!$AM$442:$AM$446</c:f>
              <c:numCache>
                <c:formatCode>0;\-0;;@</c:formatCode>
                <c:ptCount val="5"/>
                <c:pt idx="0">
                  <c:v>0</c:v>
                </c:pt>
                <c:pt idx="1">
                  <c:v>5</c:v>
                </c:pt>
                <c:pt idx="2">
                  <c:v>4</c:v>
                </c:pt>
                <c:pt idx="3">
                  <c:v>8</c:v>
                </c:pt>
                <c:pt idx="4">
                  <c:v>17</c:v>
                </c:pt>
              </c:numCache>
            </c:numRef>
          </c:val>
          <c:extLst>
            <c:ext xmlns:c16="http://schemas.microsoft.com/office/drawing/2014/chart" uri="{C3380CC4-5D6E-409C-BE32-E72D297353CC}">
              <c16:uniqueId val="{00000000-CA90-4C2B-BB22-83767462F3BC}"/>
            </c:ext>
          </c:extLst>
        </c:ser>
        <c:dLbls>
          <c:showLegendKey val="0"/>
          <c:showVal val="0"/>
          <c:showCatName val="0"/>
          <c:showSerName val="0"/>
          <c:showPercent val="0"/>
          <c:showBubbleSize val="0"/>
        </c:dLbls>
        <c:gapWidth val="164"/>
        <c:overlap val="-35"/>
        <c:axId val="290741455"/>
        <c:axId val="311235039"/>
      </c:barChart>
      <c:catAx>
        <c:axId val="290741455"/>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cs-CZ"/>
                  <a:t>MATURITA</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cs-CZ"/>
            </a:p>
          </c:txPr>
        </c:title>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cs-CZ"/>
          </a:p>
        </c:txPr>
        <c:crossAx val="311235039"/>
        <c:crosses val="autoZero"/>
        <c:auto val="1"/>
        <c:lblAlgn val="ctr"/>
        <c:lblOffset val="100"/>
        <c:noMultiLvlLbl val="0"/>
      </c:catAx>
      <c:valAx>
        <c:axId val="311235039"/>
        <c:scaling>
          <c:orientation val="minMax"/>
        </c:scaling>
        <c:delete val="1"/>
        <c:axPos val="l"/>
        <c:numFmt formatCode="0;\-0;;@" sourceLinked="1"/>
        <c:majorTickMark val="none"/>
        <c:minorTickMark val="none"/>
        <c:tickLblPos val="nextTo"/>
        <c:crossAx val="290741455"/>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Úroveň zavedení řízení požadavků a jejich přenosu z věcných odborů do odboru IT</a:t>
            </a:r>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VÝSLEDKY_1_2_3!$AO$441</c:f>
              <c:strCache>
                <c:ptCount val="1"/>
                <c:pt idx="0">
                  <c:v>ROZLOŽENÍ</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0EB4-44DF-ABA0-8CB62B8DA0A1}"/>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0EB4-44DF-ABA0-8CB62B8DA0A1}"/>
              </c:ext>
            </c:extLst>
          </c:dPt>
          <c:dPt>
            <c:idx val="2"/>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5-0EB4-44DF-ABA0-8CB62B8DA0A1}"/>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0EB4-44DF-ABA0-8CB62B8DA0A1}"/>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0EB4-44DF-ABA0-8CB62B8DA0A1}"/>
              </c:ext>
            </c:extLst>
          </c:dPt>
          <c:dLbls>
            <c:dLbl>
              <c:idx val="0"/>
              <c:layout>
                <c:manualLayout>
                  <c:x val="2.497693231802571E-2"/>
                  <c:y val="-1.1502225179615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B4-44DF-ABA0-8CB62B8DA0A1}"/>
                </c:ext>
              </c:extLst>
            </c:dLbl>
            <c:dLbl>
              <c:idx val="1"/>
              <c:layout>
                <c:manualLayout>
                  <c:x val="1.169916023980515E-2"/>
                  <c:y val="1.35411972266489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B4-44DF-ABA0-8CB62B8DA0A1}"/>
                </c:ext>
              </c:extLst>
            </c:dLbl>
            <c:dLbl>
              <c:idx val="2"/>
              <c:layout>
                <c:manualLayout>
                  <c:x val="2.9247900599512766E-2"/>
                  <c:y val="-2.2568662044415294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B4-44DF-ABA0-8CB62B8DA0A1}"/>
                </c:ext>
              </c:extLst>
            </c:dLbl>
            <c:dLbl>
              <c:idx val="3"/>
              <c:layout>
                <c:manualLayout>
                  <c:x val="4.8898904838799093E-2"/>
                  <c:y val="-3.1089629033783827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B4-44DF-ABA0-8CB62B8DA0A1}"/>
                </c:ext>
              </c:extLst>
            </c:dLbl>
            <c:dLbl>
              <c:idx val="4"/>
              <c:layout>
                <c:manualLayout>
                  <c:x val="-5.3892675453371418E-2"/>
                  <c:y val="4.2002872982423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B4-44DF-ABA0-8CB62B8DA0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VÝSLEDKY_1_2_3!$AO$442:$AO$446</c:f>
              <c:numCache>
                <c:formatCode>0%</c:formatCode>
                <c:ptCount val="5"/>
                <c:pt idx="0">
                  <c:v>0</c:v>
                </c:pt>
                <c:pt idx="1">
                  <c:v>0.14705882352941177</c:v>
                </c:pt>
                <c:pt idx="2">
                  <c:v>0.11764705882352941</c:v>
                </c:pt>
                <c:pt idx="3">
                  <c:v>0.23529411764705882</c:v>
                </c:pt>
                <c:pt idx="4">
                  <c:v>0.5</c:v>
                </c:pt>
              </c:numCache>
            </c:numRef>
          </c:val>
          <c:extLst>
            <c:ext xmlns:c16="http://schemas.microsoft.com/office/drawing/2014/chart" uri="{C3380CC4-5D6E-409C-BE32-E72D297353CC}">
              <c16:uniqueId val="{0000000A-0EB4-44DF-ABA0-8CB62B8DA0A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r>
              <a:rPr lang="en-US"/>
              <a:t>3.3 Aktuální katalog interních IT služeb</a:t>
            </a:r>
          </a:p>
        </c:rich>
      </c:tx>
      <c:overlay val="0"/>
      <c:spPr>
        <a:noFill/>
        <a:ln>
          <a:noFill/>
        </a:ln>
        <a:effectLst/>
      </c:spPr>
      <c:txPr>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endParaRPr lang="cs-CZ"/>
        </a:p>
      </c:txPr>
    </c:title>
    <c:autoTitleDeleted val="0"/>
    <c:plotArea>
      <c:layout/>
      <c:barChart>
        <c:barDir val="col"/>
        <c:grouping val="clustered"/>
        <c:varyColors val="0"/>
        <c:ser>
          <c:idx val="0"/>
          <c:order val="0"/>
          <c:tx>
            <c:strRef>
              <c:f>VÝSLEDKY_1_2_3!$AM$451</c:f>
              <c:strCache>
                <c:ptCount val="1"/>
                <c:pt idx="0">
                  <c:v>POČET</c:v>
                </c:pt>
              </c:strCache>
            </c:strRef>
          </c:tx>
          <c:spPr>
            <a:noFill/>
            <a:ln w="25400" cap="flat" cmpd="sng" algn="ctr">
              <a:solidFill>
                <a:schemeClr val="accent1"/>
              </a:solidFill>
              <a:miter lim="800000"/>
            </a:ln>
            <a:effectLst/>
          </c:spPr>
          <c:invertIfNegative val="0"/>
          <c:dPt>
            <c:idx val="0"/>
            <c:invertIfNegative val="0"/>
            <c:bubble3D val="0"/>
            <c:spPr>
              <a:solidFill>
                <a:schemeClr val="tx1"/>
              </a:solidFill>
              <a:ln w="25400" cap="flat" cmpd="sng" algn="ctr">
                <a:noFill/>
                <a:miter lim="800000"/>
              </a:ln>
              <a:effectLst/>
            </c:spPr>
            <c:extLst>
              <c:ext xmlns:c16="http://schemas.microsoft.com/office/drawing/2014/chart" uri="{C3380CC4-5D6E-409C-BE32-E72D297353CC}">
                <c16:uniqueId val="{00000001-BDE3-4C3E-A8CE-D574CFF7B613}"/>
              </c:ext>
            </c:extLst>
          </c:dPt>
          <c:dPt>
            <c:idx val="1"/>
            <c:invertIfNegative val="0"/>
            <c:bubble3D val="0"/>
            <c:spPr>
              <a:solidFill>
                <a:srgbClr val="FF2600"/>
              </a:solidFill>
              <a:ln w="25400" cap="flat" cmpd="sng" algn="ctr">
                <a:noFill/>
                <a:miter lim="800000"/>
              </a:ln>
              <a:effectLst/>
            </c:spPr>
            <c:extLst>
              <c:ext xmlns:c16="http://schemas.microsoft.com/office/drawing/2014/chart" uri="{C3380CC4-5D6E-409C-BE32-E72D297353CC}">
                <c16:uniqueId val="{00000002-BDE3-4C3E-A8CE-D574CFF7B613}"/>
              </c:ext>
            </c:extLst>
          </c:dPt>
          <c:dPt>
            <c:idx val="2"/>
            <c:invertIfNegative val="0"/>
            <c:bubble3D val="0"/>
            <c:spPr>
              <a:solidFill>
                <a:schemeClr val="bg1">
                  <a:lumMod val="65000"/>
                </a:schemeClr>
              </a:solidFill>
              <a:ln w="25400" cap="flat" cmpd="sng" algn="ctr">
                <a:noFill/>
                <a:miter lim="800000"/>
              </a:ln>
              <a:effectLst/>
            </c:spPr>
            <c:extLst>
              <c:ext xmlns:c16="http://schemas.microsoft.com/office/drawing/2014/chart" uri="{C3380CC4-5D6E-409C-BE32-E72D297353CC}">
                <c16:uniqueId val="{00000003-BDE3-4C3E-A8CE-D574CFF7B613}"/>
              </c:ext>
            </c:extLst>
          </c:dPt>
          <c:dPt>
            <c:idx val="3"/>
            <c:invertIfNegative val="0"/>
            <c:bubble3D val="0"/>
            <c:spPr>
              <a:solidFill>
                <a:schemeClr val="accent6">
                  <a:lumMod val="40000"/>
                  <a:lumOff val="60000"/>
                </a:schemeClr>
              </a:solidFill>
              <a:ln w="25400" cap="flat" cmpd="sng" algn="ctr">
                <a:noFill/>
                <a:miter lim="800000"/>
              </a:ln>
              <a:effectLst/>
            </c:spPr>
            <c:extLst>
              <c:ext xmlns:c16="http://schemas.microsoft.com/office/drawing/2014/chart" uri="{C3380CC4-5D6E-409C-BE32-E72D297353CC}">
                <c16:uniqueId val="{00000004-BDE3-4C3E-A8CE-D574CFF7B613}"/>
              </c:ext>
            </c:extLst>
          </c:dPt>
          <c:dPt>
            <c:idx val="4"/>
            <c:invertIfNegative val="0"/>
            <c:bubble3D val="0"/>
            <c:spPr>
              <a:solidFill>
                <a:schemeClr val="accent6"/>
              </a:solidFill>
              <a:ln w="25400" cap="flat" cmpd="sng" algn="ctr">
                <a:noFill/>
                <a:miter lim="800000"/>
              </a:ln>
              <a:effectLst/>
            </c:spPr>
            <c:extLst>
              <c:ext xmlns:c16="http://schemas.microsoft.com/office/drawing/2014/chart" uri="{C3380CC4-5D6E-409C-BE32-E72D297353CC}">
                <c16:uniqueId val="{00000005-BDE3-4C3E-A8CE-D574CFF7B61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65000"/>
                        <a:lumOff val="3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VÝSLEDKY_1_2_3!$AM$452:$AM$456</c:f>
              <c:numCache>
                <c:formatCode>0;\-0;;@</c:formatCode>
                <c:ptCount val="5"/>
                <c:pt idx="0">
                  <c:v>4</c:v>
                </c:pt>
                <c:pt idx="1">
                  <c:v>8</c:v>
                </c:pt>
                <c:pt idx="2">
                  <c:v>7</c:v>
                </c:pt>
                <c:pt idx="3">
                  <c:v>7</c:v>
                </c:pt>
                <c:pt idx="4">
                  <c:v>8</c:v>
                </c:pt>
              </c:numCache>
            </c:numRef>
          </c:val>
          <c:extLst>
            <c:ext xmlns:c16="http://schemas.microsoft.com/office/drawing/2014/chart" uri="{C3380CC4-5D6E-409C-BE32-E72D297353CC}">
              <c16:uniqueId val="{00000000-CA90-4C2B-BB22-83767462F3BC}"/>
            </c:ext>
          </c:extLst>
        </c:ser>
        <c:dLbls>
          <c:showLegendKey val="0"/>
          <c:showVal val="0"/>
          <c:showCatName val="0"/>
          <c:showSerName val="0"/>
          <c:showPercent val="0"/>
          <c:showBubbleSize val="0"/>
        </c:dLbls>
        <c:gapWidth val="164"/>
        <c:overlap val="-35"/>
        <c:axId val="290741455"/>
        <c:axId val="311235039"/>
      </c:barChart>
      <c:catAx>
        <c:axId val="290741455"/>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cs-CZ"/>
                  <a:t>MATURITA</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cs-CZ"/>
            </a:p>
          </c:txPr>
        </c:title>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cs-CZ"/>
          </a:p>
        </c:txPr>
        <c:crossAx val="311235039"/>
        <c:crosses val="autoZero"/>
        <c:auto val="1"/>
        <c:lblAlgn val="ctr"/>
        <c:lblOffset val="100"/>
        <c:noMultiLvlLbl val="0"/>
      </c:catAx>
      <c:valAx>
        <c:axId val="311235039"/>
        <c:scaling>
          <c:orientation val="minMax"/>
        </c:scaling>
        <c:delete val="1"/>
        <c:axPos val="l"/>
        <c:numFmt formatCode="0;\-0;;@" sourceLinked="1"/>
        <c:majorTickMark val="none"/>
        <c:minorTickMark val="none"/>
        <c:tickLblPos val="nextTo"/>
        <c:crossAx val="290741455"/>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r>
              <a:rPr lang="en-US" sz="1400" b="1">
                <a:solidFill>
                  <a:schemeClr val="tx1"/>
                </a:solidFill>
              </a:rPr>
              <a:t>1.3 Systém řízení, hierarchické vs. procesní řízení</a:t>
            </a:r>
          </a:p>
        </c:rich>
      </c:tx>
      <c:overlay val="0"/>
      <c:spPr>
        <a:noFill/>
        <a:ln>
          <a:noFill/>
        </a:ln>
        <a:effectLst/>
      </c:spPr>
      <c:txPr>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endParaRPr lang="cs-CZ"/>
        </a:p>
      </c:txPr>
    </c:title>
    <c:autoTitleDeleted val="0"/>
    <c:plotArea>
      <c:layout/>
      <c:barChart>
        <c:barDir val="col"/>
        <c:grouping val="clustered"/>
        <c:varyColors val="0"/>
        <c:ser>
          <c:idx val="0"/>
          <c:order val="0"/>
          <c:tx>
            <c:strRef>
              <c:f>VÝSLEDKY_1_2_3!$AM$6</c:f>
              <c:strCache>
                <c:ptCount val="1"/>
                <c:pt idx="0">
                  <c:v>POČET</c:v>
                </c:pt>
              </c:strCache>
            </c:strRef>
          </c:tx>
          <c:spPr>
            <a:noFill/>
            <a:ln w="25400" cap="flat" cmpd="sng" algn="ctr">
              <a:solidFill>
                <a:schemeClr val="accent1"/>
              </a:solidFill>
              <a:miter lim="800000"/>
            </a:ln>
            <a:effectLst/>
          </c:spPr>
          <c:invertIfNegative val="0"/>
          <c:dPt>
            <c:idx val="0"/>
            <c:invertIfNegative val="0"/>
            <c:bubble3D val="0"/>
            <c:spPr>
              <a:solidFill>
                <a:schemeClr val="tx1"/>
              </a:solidFill>
              <a:ln w="25400" cap="flat" cmpd="sng" algn="ctr">
                <a:noFill/>
                <a:miter lim="800000"/>
              </a:ln>
              <a:effectLst/>
            </c:spPr>
            <c:extLst>
              <c:ext xmlns:c16="http://schemas.microsoft.com/office/drawing/2014/chart" uri="{C3380CC4-5D6E-409C-BE32-E72D297353CC}">
                <c16:uniqueId val="{00000001-BDE3-4C3E-A8CE-D574CFF7B613}"/>
              </c:ext>
            </c:extLst>
          </c:dPt>
          <c:dPt>
            <c:idx val="1"/>
            <c:invertIfNegative val="0"/>
            <c:bubble3D val="0"/>
            <c:spPr>
              <a:solidFill>
                <a:srgbClr val="FF2600"/>
              </a:solidFill>
              <a:ln w="25400" cap="flat" cmpd="sng" algn="ctr">
                <a:noFill/>
                <a:miter lim="800000"/>
              </a:ln>
              <a:effectLst/>
            </c:spPr>
            <c:extLst>
              <c:ext xmlns:c16="http://schemas.microsoft.com/office/drawing/2014/chart" uri="{C3380CC4-5D6E-409C-BE32-E72D297353CC}">
                <c16:uniqueId val="{00000002-BDE3-4C3E-A8CE-D574CFF7B613}"/>
              </c:ext>
            </c:extLst>
          </c:dPt>
          <c:dPt>
            <c:idx val="2"/>
            <c:invertIfNegative val="0"/>
            <c:bubble3D val="0"/>
            <c:spPr>
              <a:solidFill>
                <a:schemeClr val="bg1">
                  <a:lumMod val="65000"/>
                </a:schemeClr>
              </a:solidFill>
              <a:ln w="25400" cap="flat" cmpd="sng" algn="ctr">
                <a:noFill/>
                <a:miter lim="800000"/>
              </a:ln>
              <a:effectLst/>
            </c:spPr>
            <c:extLst>
              <c:ext xmlns:c16="http://schemas.microsoft.com/office/drawing/2014/chart" uri="{C3380CC4-5D6E-409C-BE32-E72D297353CC}">
                <c16:uniqueId val="{00000003-BDE3-4C3E-A8CE-D574CFF7B613}"/>
              </c:ext>
            </c:extLst>
          </c:dPt>
          <c:dPt>
            <c:idx val="3"/>
            <c:invertIfNegative val="0"/>
            <c:bubble3D val="0"/>
            <c:spPr>
              <a:solidFill>
                <a:schemeClr val="accent6">
                  <a:lumMod val="40000"/>
                  <a:lumOff val="60000"/>
                </a:schemeClr>
              </a:solidFill>
              <a:ln w="25400" cap="flat" cmpd="sng" algn="ctr">
                <a:noFill/>
                <a:miter lim="800000"/>
              </a:ln>
              <a:effectLst/>
            </c:spPr>
            <c:extLst>
              <c:ext xmlns:c16="http://schemas.microsoft.com/office/drawing/2014/chart" uri="{C3380CC4-5D6E-409C-BE32-E72D297353CC}">
                <c16:uniqueId val="{00000004-BDE3-4C3E-A8CE-D574CFF7B613}"/>
              </c:ext>
            </c:extLst>
          </c:dPt>
          <c:dPt>
            <c:idx val="4"/>
            <c:invertIfNegative val="0"/>
            <c:bubble3D val="0"/>
            <c:spPr>
              <a:solidFill>
                <a:schemeClr val="accent6"/>
              </a:solidFill>
              <a:ln w="25400" cap="flat" cmpd="sng" algn="ctr">
                <a:noFill/>
                <a:miter lim="800000"/>
              </a:ln>
              <a:effectLst/>
            </c:spPr>
            <c:extLst>
              <c:ext xmlns:c16="http://schemas.microsoft.com/office/drawing/2014/chart" uri="{C3380CC4-5D6E-409C-BE32-E72D297353CC}">
                <c16:uniqueId val="{00000005-BDE3-4C3E-A8CE-D574CFF7B61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65000"/>
                        <a:lumOff val="3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VÝSLEDKY_1_2_3!$AM$70:$AM$74</c:f>
              <c:numCache>
                <c:formatCode>0;\-0;;@</c:formatCode>
                <c:ptCount val="5"/>
                <c:pt idx="0">
                  <c:v>2</c:v>
                </c:pt>
                <c:pt idx="1">
                  <c:v>14</c:v>
                </c:pt>
                <c:pt idx="2">
                  <c:v>11</c:v>
                </c:pt>
                <c:pt idx="3">
                  <c:v>4</c:v>
                </c:pt>
                <c:pt idx="4">
                  <c:v>3</c:v>
                </c:pt>
              </c:numCache>
            </c:numRef>
          </c:val>
          <c:extLst>
            <c:ext xmlns:c16="http://schemas.microsoft.com/office/drawing/2014/chart" uri="{C3380CC4-5D6E-409C-BE32-E72D297353CC}">
              <c16:uniqueId val="{00000000-CA90-4C2B-BB22-83767462F3BC}"/>
            </c:ext>
          </c:extLst>
        </c:ser>
        <c:dLbls>
          <c:showLegendKey val="0"/>
          <c:showVal val="0"/>
          <c:showCatName val="0"/>
          <c:showSerName val="0"/>
          <c:showPercent val="0"/>
          <c:showBubbleSize val="0"/>
        </c:dLbls>
        <c:gapWidth val="164"/>
        <c:overlap val="-35"/>
        <c:axId val="290741455"/>
        <c:axId val="311235039"/>
      </c:barChart>
      <c:catAx>
        <c:axId val="290741455"/>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cs-CZ">
                    <a:solidFill>
                      <a:schemeClr val="tx1"/>
                    </a:solidFill>
                  </a:rPr>
                  <a:t>MATURITA</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cs-CZ"/>
            </a:p>
          </c:txPr>
        </c:title>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cs-CZ"/>
          </a:p>
        </c:txPr>
        <c:crossAx val="311235039"/>
        <c:crosses val="autoZero"/>
        <c:auto val="1"/>
        <c:lblAlgn val="ctr"/>
        <c:lblOffset val="100"/>
        <c:noMultiLvlLbl val="0"/>
      </c:catAx>
      <c:valAx>
        <c:axId val="311235039"/>
        <c:scaling>
          <c:orientation val="minMax"/>
        </c:scaling>
        <c:delete val="1"/>
        <c:axPos val="l"/>
        <c:numFmt formatCode="0;\-0;;@" sourceLinked="1"/>
        <c:majorTickMark val="none"/>
        <c:minorTickMark val="none"/>
        <c:tickLblPos val="nextTo"/>
        <c:crossAx val="290741455"/>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Aktuální katalog interních IT služeb</a:t>
            </a:r>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VÝSLEDKY_1_2_3!$AO$451</c:f>
              <c:strCache>
                <c:ptCount val="1"/>
                <c:pt idx="0">
                  <c:v>ROZLOŽENÍ</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0EB4-44DF-ABA0-8CB62B8DA0A1}"/>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0EB4-44DF-ABA0-8CB62B8DA0A1}"/>
              </c:ext>
            </c:extLst>
          </c:dPt>
          <c:dPt>
            <c:idx val="2"/>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5-0EB4-44DF-ABA0-8CB62B8DA0A1}"/>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0EB4-44DF-ABA0-8CB62B8DA0A1}"/>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0EB4-44DF-ABA0-8CB62B8DA0A1}"/>
              </c:ext>
            </c:extLst>
          </c:dPt>
          <c:dLbls>
            <c:dLbl>
              <c:idx val="0"/>
              <c:layout>
                <c:manualLayout>
                  <c:x val="2.497693231802571E-2"/>
                  <c:y val="-1.1502225179615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B4-44DF-ABA0-8CB62B8DA0A1}"/>
                </c:ext>
              </c:extLst>
            </c:dLbl>
            <c:dLbl>
              <c:idx val="1"/>
              <c:layout>
                <c:manualLayout>
                  <c:x val="1.169916023980515E-2"/>
                  <c:y val="1.35411972266489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B4-44DF-ABA0-8CB62B8DA0A1}"/>
                </c:ext>
              </c:extLst>
            </c:dLbl>
            <c:dLbl>
              <c:idx val="2"/>
              <c:layout>
                <c:manualLayout>
                  <c:x val="2.9247900599512766E-2"/>
                  <c:y val="-2.2568662044415294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B4-44DF-ABA0-8CB62B8DA0A1}"/>
                </c:ext>
              </c:extLst>
            </c:dLbl>
            <c:dLbl>
              <c:idx val="3"/>
              <c:layout>
                <c:manualLayout>
                  <c:x val="-2.6323110539561611E-2"/>
                  <c:y val="-4.513732408883108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B4-44DF-ABA0-8CB62B8DA0A1}"/>
                </c:ext>
              </c:extLst>
            </c:dLbl>
            <c:dLbl>
              <c:idx val="4"/>
              <c:layout>
                <c:manualLayout>
                  <c:x val="-5.3892675453371418E-2"/>
                  <c:y val="4.2002872982423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B4-44DF-ABA0-8CB62B8DA0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VÝSLEDKY_1_2_3!$AO$452:$AO$456</c:f>
              <c:numCache>
                <c:formatCode>0%</c:formatCode>
                <c:ptCount val="5"/>
                <c:pt idx="0">
                  <c:v>0.11764705882352941</c:v>
                </c:pt>
                <c:pt idx="1">
                  <c:v>0.23529411764705882</c:v>
                </c:pt>
                <c:pt idx="2">
                  <c:v>0.20588235294117646</c:v>
                </c:pt>
                <c:pt idx="3">
                  <c:v>0.20588235294117646</c:v>
                </c:pt>
                <c:pt idx="4">
                  <c:v>0.23529411764705882</c:v>
                </c:pt>
              </c:numCache>
            </c:numRef>
          </c:val>
          <c:extLst>
            <c:ext xmlns:c16="http://schemas.microsoft.com/office/drawing/2014/chart" uri="{C3380CC4-5D6E-409C-BE32-E72D297353CC}">
              <c16:uniqueId val="{0000000A-0EB4-44DF-ABA0-8CB62B8DA0A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r>
              <a:rPr lang="en-US"/>
              <a:t>3.4 Zavedené řízení služeb (SLA)</a:t>
            </a:r>
          </a:p>
        </c:rich>
      </c:tx>
      <c:overlay val="0"/>
      <c:spPr>
        <a:noFill/>
        <a:ln>
          <a:noFill/>
        </a:ln>
        <a:effectLst/>
      </c:spPr>
      <c:txPr>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endParaRPr lang="cs-CZ"/>
        </a:p>
      </c:txPr>
    </c:title>
    <c:autoTitleDeleted val="0"/>
    <c:plotArea>
      <c:layout/>
      <c:barChart>
        <c:barDir val="col"/>
        <c:grouping val="clustered"/>
        <c:varyColors val="0"/>
        <c:ser>
          <c:idx val="0"/>
          <c:order val="0"/>
          <c:tx>
            <c:strRef>
              <c:f>VÝSLEDKY_1_2_3!$AM$461</c:f>
              <c:strCache>
                <c:ptCount val="1"/>
                <c:pt idx="0">
                  <c:v>POČET</c:v>
                </c:pt>
              </c:strCache>
            </c:strRef>
          </c:tx>
          <c:spPr>
            <a:noFill/>
            <a:ln w="25400" cap="flat" cmpd="sng" algn="ctr">
              <a:solidFill>
                <a:schemeClr val="accent1"/>
              </a:solidFill>
              <a:miter lim="800000"/>
            </a:ln>
            <a:effectLst/>
          </c:spPr>
          <c:invertIfNegative val="0"/>
          <c:dPt>
            <c:idx val="0"/>
            <c:invertIfNegative val="0"/>
            <c:bubble3D val="0"/>
            <c:spPr>
              <a:solidFill>
                <a:schemeClr val="tx1"/>
              </a:solidFill>
              <a:ln w="25400" cap="flat" cmpd="sng" algn="ctr">
                <a:noFill/>
                <a:miter lim="800000"/>
              </a:ln>
              <a:effectLst/>
            </c:spPr>
            <c:extLst>
              <c:ext xmlns:c16="http://schemas.microsoft.com/office/drawing/2014/chart" uri="{C3380CC4-5D6E-409C-BE32-E72D297353CC}">
                <c16:uniqueId val="{00000001-BDE3-4C3E-A8CE-D574CFF7B613}"/>
              </c:ext>
            </c:extLst>
          </c:dPt>
          <c:dPt>
            <c:idx val="1"/>
            <c:invertIfNegative val="0"/>
            <c:bubble3D val="0"/>
            <c:spPr>
              <a:solidFill>
                <a:srgbClr val="FF2600"/>
              </a:solidFill>
              <a:ln w="25400" cap="flat" cmpd="sng" algn="ctr">
                <a:noFill/>
                <a:miter lim="800000"/>
              </a:ln>
              <a:effectLst/>
            </c:spPr>
            <c:extLst>
              <c:ext xmlns:c16="http://schemas.microsoft.com/office/drawing/2014/chart" uri="{C3380CC4-5D6E-409C-BE32-E72D297353CC}">
                <c16:uniqueId val="{00000002-BDE3-4C3E-A8CE-D574CFF7B613}"/>
              </c:ext>
            </c:extLst>
          </c:dPt>
          <c:dPt>
            <c:idx val="2"/>
            <c:invertIfNegative val="0"/>
            <c:bubble3D val="0"/>
            <c:spPr>
              <a:solidFill>
                <a:schemeClr val="bg1">
                  <a:lumMod val="65000"/>
                </a:schemeClr>
              </a:solidFill>
              <a:ln w="25400" cap="flat" cmpd="sng" algn="ctr">
                <a:noFill/>
                <a:miter lim="800000"/>
              </a:ln>
              <a:effectLst/>
            </c:spPr>
            <c:extLst>
              <c:ext xmlns:c16="http://schemas.microsoft.com/office/drawing/2014/chart" uri="{C3380CC4-5D6E-409C-BE32-E72D297353CC}">
                <c16:uniqueId val="{00000003-BDE3-4C3E-A8CE-D574CFF7B613}"/>
              </c:ext>
            </c:extLst>
          </c:dPt>
          <c:dPt>
            <c:idx val="3"/>
            <c:invertIfNegative val="0"/>
            <c:bubble3D val="0"/>
            <c:spPr>
              <a:solidFill>
                <a:schemeClr val="accent6">
                  <a:lumMod val="40000"/>
                  <a:lumOff val="60000"/>
                </a:schemeClr>
              </a:solidFill>
              <a:ln w="25400" cap="flat" cmpd="sng" algn="ctr">
                <a:noFill/>
                <a:miter lim="800000"/>
              </a:ln>
              <a:effectLst/>
            </c:spPr>
            <c:extLst>
              <c:ext xmlns:c16="http://schemas.microsoft.com/office/drawing/2014/chart" uri="{C3380CC4-5D6E-409C-BE32-E72D297353CC}">
                <c16:uniqueId val="{00000004-BDE3-4C3E-A8CE-D574CFF7B613}"/>
              </c:ext>
            </c:extLst>
          </c:dPt>
          <c:dPt>
            <c:idx val="4"/>
            <c:invertIfNegative val="0"/>
            <c:bubble3D val="0"/>
            <c:spPr>
              <a:solidFill>
                <a:schemeClr val="accent6"/>
              </a:solidFill>
              <a:ln w="25400" cap="flat" cmpd="sng" algn="ctr">
                <a:noFill/>
                <a:miter lim="800000"/>
              </a:ln>
              <a:effectLst/>
            </c:spPr>
            <c:extLst>
              <c:ext xmlns:c16="http://schemas.microsoft.com/office/drawing/2014/chart" uri="{C3380CC4-5D6E-409C-BE32-E72D297353CC}">
                <c16:uniqueId val="{00000005-BDE3-4C3E-A8CE-D574CFF7B61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65000"/>
                        <a:lumOff val="3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VÝSLEDKY_1_2_3!$AM$462:$AM$466</c:f>
              <c:numCache>
                <c:formatCode>0;\-0;;@</c:formatCode>
                <c:ptCount val="5"/>
                <c:pt idx="0">
                  <c:v>1</c:v>
                </c:pt>
                <c:pt idx="1">
                  <c:v>3</c:v>
                </c:pt>
                <c:pt idx="2">
                  <c:v>10</c:v>
                </c:pt>
                <c:pt idx="3">
                  <c:v>14</c:v>
                </c:pt>
                <c:pt idx="4">
                  <c:v>6</c:v>
                </c:pt>
              </c:numCache>
            </c:numRef>
          </c:val>
          <c:extLst>
            <c:ext xmlns:c16="http://schemas.microsoft.com/office/drawing/2014/chart" uri="{C3380CC4-5D6E-409C-BE32-E72D297353CC}">
              <c16:uniqueId val="{00000000-CA90-4C2B-BB22-83767462F3BC}"/>
            </c:ext>
          </c:extLst>
        </c:ser>
        <c:dLbls>
          <c:showLegendKey val="0"/>
          <c:showVal val="0"/>
          <c:showCatName val="0"/>
          <c:showSerName val="0"/>
          <c:showPercent val="0"/>
          <c:showBubbleSize val="0"/>
        </c:dLbls>
        <c:gapWidth val="164"/>
        <c:overlap val="-35"/>
        <c:axId val="290741455"/>
        <c:axId val="311235039"/>
      </c:barChart>
      <c:catAx>
        <c:axId val="290741455"/>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cs-CZ"/>
                  <a:t>MATURITA</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cs-CZ"/>
            </a:p>
          </c:txPr>
        </c:title>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cs-CZ"/>
          </a:p>
        </c:txPr>
        <c:crossAx val="311235039"/>
        <c:crosses val="autoZero"/>
        <c:auto val="1"/>
        <c:lblAlgn val="ctr"/>
        <c:lblOffset val="100"/>
        <c:noMultiLvlLbl val="0"/>
      </c:catAx>
      <c:valAx>
        <c:axId val="311235039"/>
        <c:scaling>
          <c:orientation val="minMax"/>
        </c:scaling>
        <c:delete val="1"/>
        <c:axPos val="l"/>
        <c:numFmt formatCode="0;\-0;;@" sourceLinked="1"/>
        <c:majorTickMark val="none"/>
        <c:minorTickMark val="none"/>
        <c:tickLblPos val="nextTo"/>
        <c:crossAx val="290741455"/>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Zavedené řízení služeb (SLA)</a:t>
            </a:r>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VÝSLEDKY_1_2_3!$AO$461</c:f>
              <c:strCache>
                <c:ptCount val="1"/>
                <c:pt idx="0">
                  <c:v>ROZLOŽENÍ</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0EB4-44DF-ABA0-8CB62B8DA0A1}"/>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0EB4-44DF-ABA0-8CB62B8DA0A1}"/>
              </c:ext>
            </c:extLst>
          </c:dPt>
          <c:dPt>
            <c:idx val="2"/>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5-0EB4-44DF-ABA0-8CB62B8DA0A1}"/>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0EB4-44DF-ABA0-8CB62B8DA0A1}"/>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0EB4-44DF-ABA0-8CB62B8DA0A1}"/>
              </c:ext>
            </c:extLst>
          </c:dPt>
          <c:dLbls>
            <c:dLbl>
              <c:idx val="0"/>
              <c:layout>
                <c:manualLayout>
                  <c:x val="2.497693231802571E-2"/>
                  <c:y val="-1.1502225179615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B4-44DF-ABA0-8CB62B8DA0A1}"/>
                </c:ext>
              </c:extLst>
            </c:dLbl>
            <c:dLbl>
              <c:idx val="1"/>
              <c:layout>
                <c:manualLayout>
                  <c:x val="1.169916023980515E-2"/>
                  <c:y val="1.35411972266489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B4-44DF-ABA0-8CB62B8DA0A1}"/>
                </c:ext>
              </c:extLst>
            </c:dLbl>
            <c:dLbl>
              <c:idx val="2"/>
              <c:layout>
                <c:manualLayout>
                  <c:x val="2.9247900599512766E-2"/>
                  <c:y val="-2.2568662044415294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B4-44DF-ABA0-8CB62B8DA0A1}"/>
                </c:ext>
              </c:extLst>
            </c:dLbl>
            <c:dLbl>
              <c:idx val="3"/>
              <c:layout>
                <c:manualLayout>
                  <c:x val="-2.6323110539561611E-2"/>
                  <c:y val="-4.513732408883108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B4-44DF-ABA0-8CB62B8DA0A1}"/>
                </c:ext>
              </c:extLst>
            </c:dLbl>
            <c:dLbl>
              <c:idx val="4"/>
              <c:layout>
                <c:manualLayout>
                  <c:x val="-5.3892675453371418E-2"/>
                  <c:y val="4.2002872982423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B4-44DF-ABA0-8CB62B8DA0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VÝSLEDKY_1_2_3!$AO$462:$AO$466</c:f>
              <c:numCache>
                <c:formatCode>0%</c:formatCode>
                <c:ptCount val="5"/>
                <c:pt idx="0">
                  <c:v>2.9411764705882353E-2</c:v>
                </c:pt>
                <c:pt idx="1">
                  <c:v>8.8235294117647065E-2</c:v>
                </c:pt>
                <c:pt idx="2">
                  <c:v>0.29411764705882354</c:v>
                </c:pt>
                <c:pt idx="3">
                  <c:v>0.41176470588235292</c:v>
                </c:pt>
                <c:pt idx="4">
                  <c:v>0.17647058823529413</c:v>
                </c:pt>
              </c:numCache>
            </c:numRef>
          </c:val>
          <c:extLst>
            <c:ext xmlns:c16="http://schemas.microsoft.com/office/drawing/2014/chart" uri="{C3380CC4-5D6E-409C-BE32-E72D297353CC}">
              <c16:uniqueId val="{0000000A-0EB4-44DF-ABA0-8CB62B8DA0A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r>
              <a:rPr lang="en-US"/>
              <a:t>3.5.1 Zohledňování bezpečnostních politik do IT procesů</a:t>
            </a:r>
          </a:p>
        </c:rich>
      </c:tx>
      <c:overlay val="0"/>
      <c:spPr>
        <a:noFill/>
        <a:ln>
          <a:noFill/>
        </a:ln>
        <a:effectLst/>
      </c:spPr>
      <c:txPr>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endParaRPr lang="cs-CZ"/>
        </a:p>
      </c:txPr>
    </c:title>
    <c:autoTitleDeleted val="0"/>
    <c:plotArea>
      <c:layout/>
      <c:barChart>
        <c:barDir val="col"/>
        <c:grouping val="clustered"/>
        <c:varyColors val="0"/>
        <c:ser>
          <c:idx val="0"/>
          <c:order val="0"/>
          <c:tx>
            <c:strRef>
              <c:f>VÝSLEDKY_1_2_3!$AM$473</c:f>
              <c:strCache>
                <c:ptCount val="1"/>
                <c:pt idx="0">
                  <c:v>POČET</c:v>
                </c:pt>
              </c:strCache>
            </c:strRef>
          </c:tx>
          <c:spPr>
            <a:noFill/>
            <a:ln w="25400" cap="flat" cmpd="sng" algn="ctr">
              <a:solidFill>
                <a:schemeClr val="accent1"/>
              </a:solidFill>
              <a:miter lim="800000"/>
            </a:ln>
            <a:effectLst/>
          </c:spPr>
          <c:invertIfNegative val="0"/>
          <c:dPt>
            <c:idx val="0"/>
            <c:invertIfNegative val="0"/>
            <c:bubble3D val="0"/>
            <c:spPr>
              <a:solidFill>
                <a:schemeClr val="tx1"/>
              </a:solidFill>
              <a:ln w="25400" cap="flat" cmpd="sng" algn="ctr">
                <a:noFill/>
                <a:miter lim="800000"/>
              </a:ln>
              <a:effectLst/>
            </c:spPr>
            <c:extLst>
              <c:ext xmlns:c16="http://schemas.microsoft.com/office/drawing/2014/chart" uri="{C3380CC4-5D6E-409C-BE32-E72D297353CC}">
                <c16:uniqueId val="{00000001-BDE3-4C3E-A8CE-D574CFF7B613}"/>
              </c:ext>
            </c:extLst>
          </c:dPt>
          <c:dPt>
            <c:idx val="1"/>
            <c:invertIfNegative val="0"/>
            <c:bubble3D val="0"/>
            <c:spPr>
              <a:solidFill>
                <a:srgbClr val="FF2600"/>
              </a:solidFill>
              <a:ln w="25400" cap="flat" cmpd="sng" algn="ctr">
                <a:noFill/>
                <a:miter lim="800000"/>
              </a:ln>
              <a:effectLst/>
            </c:spPr>
            <c:extLst>
              <c:ext xmlns:c16="http://schemas.microsoft.com/office/drawing/2014/chart" uri="{C3380CC4-5D6E-409C-BE32-E72D297353CC}">
                <c16:uniqueId val="{00000002-BDE3-4C3E-A8CE-D574CFF7B613}"/>
              </c:ext>
            </c:extLst>
          </c:dPt>
          <c:dPt>
            <c:idx val="2"/>
            <c:invertIfNegative val="0"/>
            <c:bubble3D val="0"/>
            <c:spPr>
              <a:solidFill>
                <a:schemeClr val="bg1">
                  <a:lumMod val="65000"/>
                </a:schemeClr>
              </a:solidFill>
              <a:ln w="25400" cap="flat" cmpd="sng" algn="ctr">
                <a:noFill/>
                <a:miter lim="800000"/>
              </a:ln>
              <a:effectLst/>
            </c:spPr>
            <c:extLst>
              <c:ext xmlns:c16="http://schemas.microsoft.com/office/drawing/2014/chart" uri="{C3380CC4-5D6E-409C-BE32-E72D297353CC}">
                <c16:uniqueId val="{00000003-BDE3-4C3E-A8CE-D574CFF7B613}"/>
              </c:ext>
            </c:extLst>
          </c:dPt>
          <c:dPt>
            <c:idx val="3"/>
            <c:invertIfNegative val="0"/>
            <c:bubble3D val="0"/>
            <c:spPr>
              <a:solidFill>
                <a:schemeClr val="accent6">
                  <a:lumMod val="40000"/>
                  <a:lumOff val="60000"/>
                </a:schemeClr>
              </a:solidFill>
              <a:ln w="25400" cap="flat" cmpd="sng" algn="ctr">
                <a:noFill/>
                <a:miter lim="800000"/>
              </a:ln>
              <a:effectLst/>
            </c:spPr>
            <c:extLst>
              <c:ext xmlns:c16="http://schemas.microsoft.com/office/drawing/2014/chart" uri="{C3380CC4-5D6E-409C-BE32-E72D297353CC}">
                <c16:uniqueId val="{00000004-BDE3-4C3E-A8CE-D574CFF7B613}"/>
              </c:ext>
            </c:extLst>
          </c:dPt>
          <c:dPt>
            <c:idx val="4"/>
            <c:invertIfNegative val="0"/>
            <c:bubble3D val="0"/>
            <c:spPr>
              <a:solidFill>
                <a:schemeClr val="accent6"/>
              </a:solidFill>
              <a:ln w="25400" cap="flat" cmpd="sng" algn="ctr">
                <a:noFill/>
                <a:miter lim="800000"/>
              </a:ln>
              <a:effectLst/>
            </c:spPr>
            <c:extLst>
              <c:ext xmlns:c16="http://schemas.microsoft.com/office/drawing/2014/chart" uri="{C3380CC4-5D6E-409C-BE32-E72D297353CC}">
                <c16:uniqueId val="{00000005-BDE3-4C3E-A8CE-D574CFF7B61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65000"/>
                        <a:lumOff val="3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VÝSLEDKY_1_2_3!$AM$474:$AM$478</c:f>
              <c:numCache>
                <c:formatCode>0;\-0;;@</c:formatCode>
                <c:ptCount val="5"/>
                <c:pt idx="0">
                  <c:v>0</c:v>
                </c:pt>
                <c:pt idx="1">
                  <c:v>4</c:v>
                </c:pt>
                <c:pt idx="2">
                  <c:v>3</c:v>
                </c:pt>
                <c:pt idx="3">
                  <c:v>13</c:v>
                </c:pt>
                <c:pt idx="4">
                  <c:v>14</c:v>
                </c:pt>
              </c:numCache>
            </c:numRef>
          </c:val>
          <c:extLst>
            <c:ext xmlns:c16="http://schemas.microsoft.com/office/drawing/2014/chart" uri="{C3380CC4-5D6E-409C-BE32-E72D297353CC}">
              <c16:uniqueId val="{00000000-CA90-4C2B-BB22-83767462F3BC}"/>
            </c:ext>
          </c:extLst>
        </c:ser>
        <c:dLbls>
          <c:showLegendKey val="0"/>
          <c:showVal val="0"/>
          <c:showCatName val="0"/>
          <c:showSerName val="0"/>
          <c:showPercent val="0"/>
          <c:showBubbleSize val="0"/>
        </c:dLbls>
        <c:gapWidth val="164"/>
        <c:overlap val="-35"/>
        <c:axId val="290741455"/>
        <c:axId val="311235039"/>
      </c:barChart>
      <c:catAx>
        <c:axId val="290741455"/>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cs-CZ"/>
                  <a:t>MATURITA</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cs-CZ"/>
            </a:p>
          </c:txPr>
        </c:title>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cs-CZ"/>
          </a:p>
        </c:txPr>
        <c:crossAx val="311235039"/>
        <c:crosses val="autoZero"/>
        <c:auto val="1"/>
        <c:lblAlgn val="ctr"/>
        <c:lblOffset val="100"/>
        <c:noMultiLvlLbl val="0"/>
      </c:catAx>
      <c:valAx>
        <c:axId val="311235039"/>
        <c:scaling>
          <c:orientation val="minMax"/>
        </c:scaling>
        <c:delete val="1"/>
        <c:axPos val="l"/>
        <c:numFmt formatCode="0;\-0;;@" sourceLinked="1"/>
        <c:majorTickMark val="none"/>
        <c:minorTickMark val="none"/>
        <c:tickLblPos val="nextTo"/>
        <c:crossAx val="290741455"/>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Zohledňování bezpečnostních politik do IT procesů</a:t>
            </a:r>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VÝSLEDKY_1_2_3!$AO$473</c:f>
              <c:strCache>
                <c:ptCount val="1"/>
                <c:pt idx="0">
                  <c:v>ROZLOŽENÍ</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0EB4-44DF-ABA0-8CB62B8DA0A1}"/>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0EB4-44DF-ABA0-8CB62B8DA0A1}"/>
              </c:ext>
            </c:extLst>
          </c:dPt>
          <c:dPt>
            <c:idx val="2"/>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5-0EB4-44DF-ABA0-8CB62B8DA0A1}"/>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0EB4-44DF-ABA0-8CB62B8DA0A1}"/>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0EB4-44DF-ABA0-8CB62B8DA0A1}"/>
              </c:ext>
            </c:extLst>
          </c:dPt>
          <c:dLbls>
            <c:dLbl>
              <c:idx val="0"/>
              <c:delete val="1"/>
              <c:extLst>
                <c:ext xmlns:c15="http://schemas.microsoft.com/office/drawing/2012/chart" uri="{CE6537A1-D6FC-4f65-9D91-7224C49458BB}"/>
                <c:ext xmlns:c16="http://schemas.microsoft.com/office/drawing/2014/chart" uri="{C3380CC4-5D6E-409C-BE32-E72D297353CC}">
                  <c16:uniqueId val="{00000001-0EB4-44DF-ABA0-8CB62B8DA0A1}"/>
                </c:ext>
              </c:extLst>
            </c:dLbl>
            <c:dLbl>
              <c:idx val="1"/>
              <c:layout>
                <c:manualLayout>
                  <c:x val="1.169916023980515E-2"/>
                  <c:y val="1.35411972266489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B4-44DF-ABA0-8CB62B8DA0A1}"/>
                </c:ext>
              </c:extLst>
            </c:dLbl>
            <c:dLbl>
              <c:idx val="2"/>
              <c:layout>
                <c:manualLayout>
                  <c:x val="2.9247900599512766E-2"/>
                  <c:y val="-2.2568662044415294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B4-44DF-ABA0-8CB62B8DA0A1}"/>
                </c:ext>
              </c:extLst>
            </c:dLbl>
            <c:dLbl>
              <c:idx val="3"/>
              <c:layout>
                <c:manualLayout>
                  <c:x val="5.4439926179582904E-2"/>
                  <c:y val="-4.146059869568335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B4-44DF-ABA0-8CB62B8DA0A1}"/>
                </c:ext>
              </c:extLst>
            </c:dLbl>
            <c:dLbl>
              <c:idx val="4"/>
              <c:layout>
                <c:manualLayout>
                  <c:x val="-5.3892675453371418E-2"/>
                  <c:y val="4.2002872982423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B4-44DF-ABA0-8CB62B8DA0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VÝSLEDKY_1_2_3!$AO$474:$AO$478</c:f>
              <c:numCache>
                <c:formatCode>0%</c:formatCode>
                <c:ptCount val="5"/>
                <c:pt idx="0">
                  <c:v>0</c:v>
                </c:pt>
                <c:pt idx="1">
                  <c:v>0.11764705882352941</c:v>
                </c:pt>
                <c:pt idx="2">
                  <c:v>8.8235294117647065E-2</c:v>
                </c:pt>
                <c:pt idx="3">
                  <c:v>0.38235294117647056</c:v>
                </c:pt>
                <c:pt idx="4">
                  <c:v>0.41176470588235292</c:v>
                </c:pt>
              </c:numCache>
            </c:numRef>
          </c:val>
          <c:extLst>
            <c:ext xmlns:c16="http://schemas.microsoft.com/office/drawing/2014/chart" uri="{C3380CC4-5D6E-409C-BE32-E72D297353CC}">
              <c16:uniqueId val="{0000000A-0EB4-44DF-ABA0-8CB62B8DA0A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r>
              <a:rPr lang="en-US"/>
              <a:t>3.6.1 Systém kvality v IT obecně</a:t>
            </a:r>
          </a:p>
        </c:rich>
      </c:tx>
      <c:overlay val="0"/>
      <c:spPr>
        <a:noFill/>
        <a:ln>
          <a:noFill/>
        </a:ln>
        <a:effectLst/>
      </c:spPr>
      <c:txPr>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endParaRPr lang="cs-CZ"/>
        </a:p>
      </c:txPr>
    </c:title>
    <c:autoTitleDeleted val="0"/>
    <c:plotArea>
      <c:layout/>
      <c:barChart>
        <c:barDir val="col"/>
        <c:grouping val="clustered"/>
        <c:varyColors val="0"/>
        <c:ser>
          <c:idx val="0"/>
          <c:order val="0"/>
          <c:tx>
            <c:strRef>
              <c:f>VÝSLEDKY_1_2_3!$AM$494</c:f>
              <c:strCache>
                <c:ptCount val="1"/>
                <c:pt idx="0">
                  <c:v>POČET</c:v>
                </c:pt>
              </c:strCache>
            </c:strRef>
          </c:tx>
          <c:spPr>
            <a:noFill/>
            <a:ln w="25400" cap="flat" cmpd="sng" algn="ctr">
              <a:solidFill>
                <a:schemeClr val="accent1"/>
              </a:solidFill>
              <a:miter lim="800000"/>
            </a:ln>
            <a:effectLst/>
          </c:spPr>
          <c:invertIfNegative val="0"/>
          <c:dPt>
            <c:idx val="0"/>
            <c:invertIfNegative val="0"/>
            <c:bubble3D val="0"/>
            <c:spPr>
              <a:solidFill>
                <a:schemeClr val="tx1"/>
              </a:solidFill>
              <a:ln w="25400" cap="flat" cmpd="sng" algn="ctr">
                <a:noFill/>
                <a:miter lim="800000"/>
              </a:ln>
              <a:effectLst/>
            </c:spPr>
            <c:extLst>
              <c:ext xmlns:c16="http://schemas.microsoft.com/office/drawing/2014/chart" uri="{C3380CC4-5D6E-409C-BE32-E72D297353CC}">
                <c16:uniqueId val="{00000001-BDE3-4C3E-A8CE-D574CFF7B613}"/>
              </c:ext>
            </c:extLst>
          </c:dPt>
          <c:dPt>
            <c:idx val="1"/>
            <c:invertIfNegative val="0"/>
            <c:bubble3D val="0"/>
            <c:spPr>
              <a:solidFill>
                <a:srgbClr val="FF2600"/>
              </a:solidFill>
              <a:ln w="25400" cap="flat" cmpd="sng" algn="ctr">
                <a:noFill/>
                <a:miter lim="800000"/>
              </a:ln>
              <a:effectLst/>
            </c:spPr>
            <c:extLst>
              <c:ext xmlns:c16="http://schemas.microsoft.com/office/drawing/2014/chart" uri="{C3380CC4-5D6E-409C-BE32-E72D297353CC}">
                <c16:uniqueId val="{00000002-BDE3-4C3E-A8CE-D574CFF7B613}"/>
              </c:ext>
            </c:extLst>
          </c:dPt>
          <c:dPt>
            <c:idx val="2"/>
            <c:invertIfNegative val="0"/>
            <c:bubble3D val="0"/>
            <c:spPr>
              <a:solidFill>
                <a:schemeClr val="bg1">
                  <a:lumMod val="65000"/>
                </a:schemeClr>
              </a:solidFill>
              <a:ln w="25400" cap="flat" cmpd="sng" algn="ctr">
                <a:noFill/>
                <a:miter lim="800000"/>
              </a:ln>
              <a:effectLst/>
            </c:spPr>
            <c:extLst>
              <c:ext xmlns:c16="http://schemas.microsoft.com/office/drawing/2014/chart" uri="{C3380CC4-5D6E-409C-BE32-E72D297353CC}">
                <c16:uniqueId val="{00000003-BDE3-4C3E-A8CE-D574CFF7B613}"/>
              </c:ext>
            </c:extLst>
          </c:dPt>
          <c:dPt>
            <c:idx val="3"/>
            <c:invertIfNegative val="0"/>
            <c:bubble3D val="0"/>
            <c:spPr>
              <a:solidFill>
                <a:schemeClr val="accent6">
                  <a:lumMod val="40000"/>
                  <a:lumOff val="60000"/>
                </a:schemeClr>
              </a:solidFill>
              <a:ln w="25400" cap="flat" cmpd="sng" algn="ctr">
                <a:noFill/>
                <a:miter lim="800000"/>
              </a:ln>
              <a:effectLst/>
            </c:spPr>
            <c:extLst>
              <c:ext xmlns:c16="http://schemas.microsoft.com/office/drawing/2014/chart" uri="{C3380CC4-5D6E-409C-BE32-E72D297353CC}">
                <c16:uniqueId val="{00000004-BDE3-4C3E-A8CE-D574CFF7B613}"/>
              </c:ext>
            </c:extLst>
          </c:dPt>
          <c:dPt>
            <c:idx val="4"/>
            <c:invertIfNegative val="0"/>
            <c:bubble3D val="0"/>
            <c:spPr>
              <a:solidFill>
                <a:schemeClr val="accent6"/>
              </a:solidFill>
              <a:ln w="25400" cap="flat" cmpd="sng" algn="ctr">
                <a:noFill/>
                <a:miter lim="800000"/>
              </a:ln>
              <a:effectLst/>
            </c:spPr>
            <c:extLst>
              <c:ext xmlns:c16="http://schemas.microsoft.com/office/drawing/2014/chart" uri="{C3380CC4-5D6E-409C-BE32-E72D297353CC}">
                <c16:uniqueId val="{00000005-BDE3-4C3E-A8CE-D574CFF7B61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65000"/>
                        <a:lumOff val="3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VÝSLEDKY_1_2_3!$AM$495:$AM$499</c:f>
              <c:numCache>
                <c:formatCode>0;\-0;;@</c:formatCode>
                <c:ptCount val="5"/>
                <c:pt idx="0">
                  <c:v>2</c:v>
                </c:pt>
                <c:pt idx="1">
                  <c:v>18</c:v>
                </c:pt>
                <c:pt idx="2">
                  <c:v>8</c:v>
                </c:pt>
                <c:pt idx="3">
                  <c:v>3</c:v>
                </c:pt>
                <c:pt idx="4">
                  <c:v>3</c:v>
                </c:pt>
              </c:numCache>
            </c:numRef>
          </c:val>
          <c:extLst>
            <c:ext xmlns:c16="http://schemas.microsoft.com/office/drawing/2014/chart" uri="{C3380CC4-5D6E-409C-BE32-E72D297353CC}">
              <c16:uniqueId val="{00000000-CA90-4C2B-BB22-83767462F3BC}"/>
            </c:ext>
          </c:extLst>
        </c:ser>
        <c:dLbls>
          <c:showLegendKey val="0"/>
          <c:showVal val="0"/>
          <c:showCatName val="0"/>
          <c:showSerName val="0"/>
          <c:showPercent val="0"/>
          <c:showBubbleSize val="0"/>
        </c:dLbls>
        <c:gapWidth val="164"/>
        <c:overlap val="-35"/>
        <c:axId val="290741455"/>
        <c:axId val="311235039"/>
      </c:barChart>
      <c:catAx>
        <c:axId val="290741455"/>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cs-CZ"/>
                  <a:t>MATURITA</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cs-CZ"/>
            </a:p>
          </c:txPr>
        </c:title>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cs-CZ"/>
          </a:p>
        </c:txPr>
        <c:crossAx val="311235039"/>
        <c:crosses val="autoZero"/>
        <c:auto val="1"/>
        <c:lblAlgn val="ctr"/>
        <c:lblOffset val="100"/>
        <c:noMultiLvlLbl val="0"/>
      </c:catAx>
      <c:valAx>
        <c:axId val="311235039"/>
        <c:scaling>
          <c:orientation val="minMax"/>
        </c:scaling>
        <c:delete val="1"/>
        <c:axPos val="l"/>
        <c:numFmt formatCode="0;\-0;;@" sourceLinked="1"/>
        <c:majorTickMark val="none"/>
        <c:minorTickMark val="none"/>
        <c:tickLblPos val="nextTo"/>
        <c:crossAx val="290741455"/>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 Systém kvality v IT obecně</a:t>
            </a:r>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VÝSLEDKY_1_2_3!$AO$494</c:f>
              <c:strCache>
                <c:ptCount val="1"/>
                <c:pt idx="0">
                  <c:v>ROZLOŽENÍ</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0EB4-44DF-ABA0-8CB62B8DA0A1}"/>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0EB4-44DF-ABA0-8CB62B8DA0A1}"/>
              </c:ext>
            </c:extLst>
          </c:dPt>
          <c:dPt>
            <c:idx val="2"/>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5-0EB4-44DF-ABA0-8CB62B8DA0A1}"/>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0EB4-44DF-ABA0-8CB62B8DA0A1}"/>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0EB4-44DF-ABA0-8CB62B8DA0A1}"/>
              </c:ext>
            </c:extLst>
          </c:dPt>
          <c:dLbls>
            <c:dLbl>
              <c:idx val="0"/>
              <c:layout>
                <c:manualLayout>
                  <c:x val="2.497693231802571E-2"/>
                  <c:y val="-1.1502225179615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B4-44DF-ABA0-8CB62B8DA0A1}"/>
                </c:ext>
              </c:extLst>
            </c:dLbl>
            <c:dLbl>
              <c:idx val="1"/>
              <c:layout>
                <c:manualLayout>
                  <c:x val="1.169916023980515E-2"/>
                  <c:y val="1.35411972266489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B4-44DF-ABA0-8CB62B8DA0A1}"/>
                </c:ext>
              </c:extLst>
            </c:dLbl>
            <c:dLbl>
              <c:idx val="2"/>
              <c:layout>
                <c:manualLayout>
                  <c:x val="-1.8166251040879332E-2"/>
                  <c:y val="-2.256868085189014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B4-44DF-ABA0-8CB62B8DA0A1}"/>
                </c:ext>
              </c:extLst>
            </c:dLbl>
            <c:dLbl>
              <c:idx val="3"/>
              <c:layout>
                <c:manualLayout>
                  <c:x val="-2.6323110539561611E-2"/>
                  <c:y val="-4.513732408883108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B4-44DF-ABA0-8CB62B8DA0A1}"/>
                </c:ext>
              </c:extLst>
            </c:dLbl>
            <c:dLbl>
              <c:idx val="4"/>
              <c:layout>
                <c:manualLayout>
                  <c:x val="-5.3892675453371418E-2"/>
                  <c:y val="4.2002872982423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B4-44DF-ABA0-8CB62B8DA0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VÝSLEDKY_1_2_3!$AO$495:$AO$499</c:f>
              <c:numCache>
                <c:formatCode>0%</c:formatCode>
                <c:ptCount val="5"/>
                <c:pt idx="0">
                  <c:v>5.8823529411764705E-2</c:v>
                </c:pt>
                <c:pt idx="1">
                  <c:v>0.52941176470588236</c:v>
                </c:pt>
                <c:pt idx="2">
                  <c:v>0.23529411764705882</c:v>
                </c:pt>
                <c:pt idx="3">
                  <c:v>8.8235294117647065E-2</c:v>
                </c:pt>
                <c:pt idx="4">
                  <c:v>8.8235294117647065E-2</c:v>
                </c:pt>
              </c:numCache>
            </c:numRef>
          </c:val>
          <c:extLst>
            <c:ext xmlns:c16="http://schemas.microsoft.com/office/drawing/2014/chart" uri="{C3380CC4-5D6E-409C-BE32-E72D297353CC}">
              <c16:uniqueId val="{0000000A-0EB4-44DF-ABA0-8CB62B8DA0A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Měříte náklady na jednu uskutečněnou transakci na koncového uživatele?</a:t>
            </a:r>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VÝSLEDKY_1_2_3!$AO$555</c:f>
              <c:strCache>
                <c:ptCount val="1"/>
                <c:pt idx="0">
                  <c:v>ROZLOŽENÍ</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0EB4-44DF-ABA0-8CB62B8DA0A1}"/>
              </c:ext>
            </c:extLst>
          </c:dPt>
          <c:dPt>
            <c:idx val="1"/>
            <c:bubble3D val="0"/>
            <c:spPr>
              <a:solidFill>
                <a:srgbClr val="E7E6E6">
                  <a:lumMod val="75000"/>
                </a:srgbClr>
              </a:solidFill>
              <a:ln w="19050">
                <a:solidFill>
                  <a:schemeClr val="lt1"/>
                </a:solidFill>
              </a:ln>
              <a:effectLst/>
            </c:spPr>
            <c:extLst>
              <c:ext xmlns:c16="http://schemas.microsoft.com/office/drawing/2014/chart" uri="{C3380CC4-5D6E-409C-BE32-E72D297353CC}">
                <c16:uniqueId val="{00000003-0EB4-44DF-ABA0-8CB62B8DA0A1}"/>
              </c:ext>
            </c:extLst>
          </c:dPt>
          <c:dPt>
            <c:idx val="2"/>
            <c:bubble3D val="0"/>
            <c:spPr>
              <a:solidFill>
                <a:srgbClr val="70AD47"/>
              </a:solidFill>
              <a:ln w="19050">
                <a:solidFill>
                  <a:schemeClr val="lt1"/>
                </a:solidFill>
              </a:ln>
              <a:effectLst/>
            </c:spPr>
            <c:extLst>
              <c:ext xmlns:c16="http://schemas.microsoft.com/office/drawing/2014/chart" uri="{C3380CC4-5D6E-409C-BE32-E72D297353CC}">
                <c16:uniqueId val="{00000005-0EB4-44DF-ABA0-8CB62B8DA0A1}"/>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0EB4-44DF-ABA0-8CB62B8DA0A1}"/>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0EB4-44DF-ABA0-8CB62B8DA0A1}"/>
              </c:ext>
            </c:extLst>
          </c:dPt>
          <c:dLbls>
            <c:dLbl>
              <c:idx val="0"/>
              <c:layout>
                <c:manualLayout>
                  <c:x val="2.497693231802571E-2"/>
                  <c:y val="-1.1502225179615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B4-44DF-ABA0-8CB62B8DA0A1}"/>
                </c:ext>
              </c:extLst>
            </c:dLbl>
            <c:dLbl>
              <c:idx val="1"/>
              <c:layout>
                <c:manualLayout>
                  <c:x val="-4.9456127556469498E-2"/>
                  <c:y val="1.354126022796762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B4-44DF-ABA0-8CB62B8DA0A1}"/>
                </c:ext>
              </c:extLst>
            </c:dLbl>
            <c:dLbl>
              <c:idx val="2"/>
              <c:layout>
                <c:manualLayout>
                  <c:x val="2.9247900599512766E-2"/>
                  <c:y val="-2.2568662044415294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B4-44DF-ABA0-8CB62B8DA0A1}"/>
                </c:ext>
              </c:extLst>
            </c:dLbl>
            <c:dLbl>
              <c:idx val="3"/>
              <c:layout>
                <c:manualLayout>
                  <c:x val="-2.6323110539561611E-2"/>
                  <c:y val="-4.513732408883108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B4-44DF-ABA0-8CB62B8DA0A1}"/>
                </c:ext>
              </c:extLst>
            </c:dLbl>
            <c:dLbl>
              <c:idx val="4"/>
              <c:layout>
                <c:manualLayout>
                  <c:x val="-5.3892675453371418E-2"/>
                  <c:y val="4.2002872982423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B4-44DF-ABA0-8CB62B8DA0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VÝSLEDKY_1_2_3!$AN$556:$AN$558</c:f>
              <c:numCache>
                <c:formatCode>General</c:formatCode>
                <c:ptCount val="3"/>
                <c:pt idx="0">
                  <c:v>1</c:v>
                </c:pt>
                <c:pt idx="1">
                  <c:v>3</c:v>
                </c:pt>
                <c:pt idx="2">
                  <c:v>5</c:v>
                </c:pt>
              </c:numCache>
            </c:numRef>
          </c:cat>
          <c:val>
            <c:numRef>
              <c:f>VÝSLEDKY_1_2_3!$AO$556:$AO$558</c:f>
              <c:numCache>
                <c:formatCode>0%</c:formatCode>
                <c:ptCount val="3"/>
                <c:pt idx="0">
                  <c:v>0.61764705882352944</c:v>
                </c:pt>
                <c:pt idx="1">
                  <c:v>0.26470588235294118</c:v>
                </c:pt>
                <c:pt idx="2">
                  <c:v>0.11764705882352941</c:v>
                </c:pt>
              </c:numCache>
            </c:numRef>
          </c:val>
          <c:extLst>
            <c:ext xmlns:c16="http://schemas.microsoft.com/office/drawing/2014/chart" uri="{C3380CC4-5D6E-409C-BE32-E72D297353CC}">
              <c16:uniqueId val="{0000000A-0EB4-44DF-ABA0-8CB62B8DA0A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r>
              <a:rPr lang="en-US"/>
              <a:t>3.7.2 Měříte úspěšné a neúspěšné ukončení transakcí?</a:t>
            </a:r>
          </a:p>
        </c:rich>
      </c:tx>
      <c:overlay val="0"/>
      <c:spPr>
        <a:noFill/>
        <a:ln>
          <a:noFill/>
        </a:ln>
        <a:effectLst/>
      </c:spPr>
      <c:txPr>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endParaRPr lang="cs-CZ"/>
        </a:p>
      </c:txPr>
    </c:title>
    <c:autoTitleDeleted val="0"/>
    <c:plotArea>
      <c:layout/>
      <c:barChart>
        <c:barDir val="col"/>
        <c:grouping val="clustered"/>
        <c:varyColors val="0"/>
        <c:ser>
          <c:idx val="0"/>
          <c:order val="0"/>
          <c:tx>
            <c:strRef>
              <c:f>VÝSLEDKY_1_2_3!$AM$564</c:f>
              <c:strCache>
                <c:ptCount val="1"/>
                <c:pt idx="0">
                  <c:v>POČET</c:v>
                </c:pt>
              </c:strCache>
            </c:strRef>
          </c:tx>
          <c:spPr>
            <a:noFill/>
            <a:ln w="25400" cap="flat" cmpd="sng" algn="ctr">
              <a:solidFill>
                <a:schemeClr val="accent1"/>
              </a:solidFill>
              <a:miter lim="800000"/>
            </a:ln>
            <a:effectLst/>
          </c:spPr>
          <c:invertIfNegative val="0"/>
          <c:dPt>
            <c:idx val="0"/>
            <c:invertIfNegative val="0"/>
            <c:bubble3D val="0"/>
            <c:spPr>
              <a:solidFill>
                <a:schemeClr val="tx1"/>
              </a:solidFill>
              <a:ln w="25400" cap="flat" cmpd="sng" algn="ctr">
                <a:noFill/>
                <a:miter lim="800000"/>
              </a:ln>
              <a:effectLst/>
            </c:spPr>
            <c:extLst>
              <c:ext xmlns:c16="http://schemas.microsoft.com/office/drawing/2014/chart" uri="{C3380CC4-5D6E-409C-BE32-E72D297353CC}">
                <c16:uniqueId val="{00000001-BDE3-4C3E-A8CE-D574CFF7B613}"/>
              </c:ext>
            </c:extLst>
          </c:dPt>
          <c:dPt>
            <c:idx val="1"/>
            <c:invertIfNegative val="0"/>
            <c:bubble3D val="0"/>
            <c:spPr>
              <a:solidFill>
                <a:srgbClr val="E7E6E6">
                  <a:lumMod val="75000"/>
                </a:srgbClr>
              </a:solidFill>
              <a:ln w="25400" cap="flat" cmpd="sng" algn="ctr">
                <a:noFill/>
                <a:miter lim="800000"/>
              </a:ln>
              <a:effectLst/>
            </c:spPr>
            <c:extLst>
              <c:ext xmlns:c16="http://schemas.microsoft.com/office/drawing/2014/chart" uri="{C3380CC4-5D6E-409C-BE32-E72D297353CC}">
                <c16:uniqueId val="{00000002-BDE3-4C3E-A8CE-D574CFF7B613}"/>
              </c:ext>
            </c:extLst>
          </c:dPt>
          <c:dPt>
            <c:idx val="2"/>
            <c:invertIfNegative val="0"/>
            <c:bubble3D val="0"/>
            <c:spPr>
              <a:solidFill>
                <a:srgbClr val="70AD47"/>
              </a:solidFill>
              <a:ln w="25400" cap="flat" cmpd="sng" algn="ctr">
                <a:noFill/>
                <a:miter lim="800000"/>
              </a:ln>
              <a:effectLst/>
            </c:spPr>
            <c:extLst>
              <c:ext xmlns:c16="http://schemas.microsoft.com/office/drawing/2014/chart" uri="{C3380CC4-5D6E-409C-BE32-E72D297353CC}">
                <c16:uniqueId val="{00000003-BDE3-4C3E-A8CE-D574CFF7B613}"/>
              </c:ext>
            </c:extLst>
          </c:dPt>
          <c:dPt>
            <c:idx val="4"/>
            <c:invertIfNegative val="0"/>
            <c:bubble3D val="0"/>
            <c:spPr>
              <a:solidFill>
                <a:schemeClr val="accent6"/>
              </a:solidFill>
              <a:ln w="25400" cap="flat" cmpd="sng" algn="ctr">
                <a:noFill/>
                <a:miter lim="800000"/>
              </a:ln>
              <a:effectLst/>
            </c:spPr>
            <c:extLst>
              <c:ext xmlns:c16="http://schemas.microsoft.com/office/drawing/2014/chart" uri="{C3380CC4-5D6E-409C-BE32-E72D297353CC}">
                <c16:uniqueId val="{00000005-BDE3-4C3E-A8CE-D574CFF7B61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65000"/>
                        <a:lumOff val="3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VÝSLEDKY_1_2_3!$AN$565:$AN$567</c:f>
              <c:numCache>
                <c:formatCode>General</c:formatCode>
                <c:ptCount val="3"/>
                <c:pt idx="0">
                  <c:v>1</c:v>
                </c:pt>
                <c:pt idx="1">
                  <c:v>3</c:v>
                </c:pt>
                <c:pt idx="2">
                  <c:v>5</c:v>
                </c:pt>
              </c:numCache>
            </c:numRef>
          </c:cat>
          <c:val>
            <c:numRef>
              <c:f>VÝSLEDKY_1_2_3!$AM$565:$AM$567</c:f>
              <c:numCache>
                <c:formatCode>0;\-0;;@</c:formatCode>
                <c:ptCount val="3"/>
                <c:pt idx="0">
                  <c:v>19</c:v>
                </c:pt>
                <c:pt idx="1">
                  <c:v>5</c:v>
                </c:pt>
                <c:pt idx="2">
                  <c:v>10</c:v>
                </c:pt>
              </c:numCache>
            </c:numRef>
          </c:val>
          <c:extLst>
            <c:ext xmlns:c16="http://schemas.microsoft.com/office/drawing/2014/chart" uri="{C3380CC4-5D6E-409C-BE32-E72D297353CC}">
              <c16:uniqueId val="{00000000-CA90-4C2B-BB22-83767462F3BC}"/>
            </c:ext>
          </c:extLst>
        </c:ser>
        <c:dLbls>
          <c:showLegendKey val="0"/>
          <c:showVal val="0"/>
          <c:showCatName val="0"/>
          <c:showSerName val="0"/>
          <c:showPercent val="0"/>
          <c:showBubbleSize val="0"/>
        </c:dLbls>
        <c:gapWidth val="164"/>
        <c:overlap val="-35"/>
        <c:axId val="290741455"/>
        <c:axId val="311235039"/>
      </c:barChart>
      <c:catAx>
        <c:axId val="290741455"/>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cs-CZ"/>
                  <a:t>MATURITA</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cs-CZ"/>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cs-CZ"/>
          </a:p>
        </c:txPr>
        <c:crossAx val="311235039"/>
        <c:crosses val="autoZero"/>
        <c:auto val="1"/>
        <c:lblAlgn val="ctr"/>
        <c:lblOffset val="100"/>
        <c:noMultiLvlLbl val="0"/>
      </c:catAx>
      <c:valAx>
        <c:axId val="311235039"/>
        <c:scaling>
          <c:orientation val="minMax"/>
        </c:scaling>
        <c:delete val="1"/>
        <c:axPos val="l"/>
        <c:numFmt formatCode="0;\-0;;@" sourceLinked="1"/>
        <c:majorTickMark val="none"/>
        <c:minorTickMark val="none"/>
        <c:tickLblPos val="nextTo"/>
        <c:crossAx val="290741455"/>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Měříte úspěšné a neúspěšné ukončení transakcí?</a:t>
            </a:r>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VÝSLEDKY_1_2_3!$AO$564</c:f>
              <c:strCache>
                <c:ptCount val="1"/>
                <c:pt idx="0">
                  <c:v>ROZLOŽENÍ</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0EB4-44DF-ABA0-8CB62B8DA0A1}"/>
              </c:ext>
            </c:extLst>
          </c:dPt>
          <c:dPt>
            <c:idx val="1"/>
            <c:bubble3D val="0"/>
            <c:spPr>
              <a:solidFill>
                <a:srgbClr val="E7E6E6">
                  <a:lumMod val="75000"/>
                </a:srgbClr>
              </a:solidFill>
              <a:ln w="19050">
                <a:solidFill>
                  <a:schemeClr val="lt1"/>
                </a:solidFill>
              </a:ln>
              <a:effectLst/>
            </c:spPr>
            <c:extLst>
              <c:ext xmlns:c16="http://schemas.microsoft.com/office/drawing/2014/chart" uri="{C3380CC4-5D6E-409C-BE32-E72D297353CC}">
                <c16:uniqueId val="{00000003-0EB4-44DF-ABA0-8CB62B8DA0A1}"/>
              </c:ext>
            </c:extLst>
          </c:dPt>
          <c:dPt>
            <c:idx val="2"/>
            <c:bubble3D val="0"/>
            <c:spPr>
              <a:solidFill>
                <a:srgbClr val="70AD47"/>
              </a:solidFill>
              <a:ln w="19050">
                <a:solidFill>
                  <a:schemeClr val="lt1"/>
                </a:solidFill>
              </a:ln>
              <a:effectLst/>
            </c:spPr>
            <c:extLst>
              <c:ext xmlns:c16="http://schemas.microsoft.com/office/drawing/2014/chart" uri="{C3380CC4-5D6E-409C-BE32-E72D297353CC}">
                <c16:uniqueId val="{00000005-0EB4-44DF-ABA0-8CB62B8DA0A1}"/>
              </c:ext>
            </c:extLst>
          </c:dPt>
          <c:dPt>
            <c:idx val="3"/>
            <c:bubble3D val="0"/>
            <c:spPr>
              <a:solidFill>
                <a:srgbClr val="70AD47"/>
              </a:solidFill>
              <a:ln w="19050">
                <a:solidFill>
                  <a:schemeClr val="lt1"/>
                </a:solidFill>
              </a:ln>
              <a:effectLst/>
            </c:spPr>
            <c:extLst>
              <c:ext xmlns:c16="http://schemas.microsoft.com/office/drawing/2014/chart" uri="{C3380CC4-5D6E-409C-BE32-E72D297353CC}">
                <c16:uniqueId val="{00000007-0EB4-44DF-ABA0-8CB62B8DA0A1}"/>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0EB4-44DF-ABA0-8CB62B8DA0A1}"/>
              </c:ext>
            </c:extLst>
          </c:dPt>
          <c:dLbls>
            <c:dLbl>
              <c:idx val="0"/>
              <c:layout>
                <c:manualLayout>
                  <c:x val="2.497693231802571E-2"/>
                  <c:y val="-1.1502225179615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B4-44DF-ABA0-8CB62B8DA0A1}"/>
                </c:ext>
              </c:extLst>
            </c:dLbl>
            <c:dLbl>
              <c:idx val="1"/>
              <c:layout>
                <c:manualLayout>
                  <c:x val="-2.7084932521616444E-2"/>
                  <c:y val="1.354122995619124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B4-44DF-ABA0-8CB62B8DA0A1}"/>
                </c:ext>
              </c:extLst>
            </c:dLbl>
            <c:dLbl>
              <c:idx val="2"/>
              <c:layout>
                <c:manualLayout>
                  <c:x val="-2.338757649109793E-2"/>
                  <c:y val="-2.25688768543769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B4-44DF-ABA0-8CB62B8DA0A1}"/>
                </c:ext>
              </c:extLst>
            </c:dLbl>
            <c:dLbl>
              <c:idx val="3"/>
              <c:layout>
                <c:manualLayout>
                  <c:x val="-2.6323110539561611E-2"/>
                  <c:y val="-4.513732408883108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B4-44DF-ABA0-8CB62B8DA0A1}"/>
                </c:ext>
              </c:extLst>
            </c:dLbl>
            <c:dLbl>
              <c:idx val="4"/>
              <c:layout>
                <c:manualLayout>
                  <c:x val="-5.3892675453371418E-2"/>
                  <c:y val="4.2002872982423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B4-44DF-ABA0-8CB62B8DA0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VÝSLEDKY_1_2_3!$AN$565:$AN$567</c:f>
              <c:numCache>
                <c:formatCode>General</c:formatCode>
                <c:ptCount val="3"/>
                <c:pt idx="0">
                  <c:v>1</c:v>
                </c:pt>
                <c:pt idx="1">
                  <c:v>3</c:v>
                </c:pt>
                <c:pt idx="2">
                  <c:v>5</c:v>
                </c:pt>
              </c:numCache>
            </c:numRef>
          </c:cat>
          <c:val>
            <c:numRef>
              <c:f>VÝSLEDKY_1_2_3!$AO$565:$AO$567</c:f>
              <c:numCache>
                <c:formatCode>0%</c:formatCode>
                <c:ptCount val="3"/>
                <c:pt idx="0">
                  <c:v>0.55882352941176472</c:v>
                </c:pt>
                <c:pt idx="1">
                  <c:v>0.14705882352941177</c:v>
                </c:pt>
                <c:pt idx="2">
                  <c:v>0.29411764705882354</c:v>
                </c:pt>
              </c:numCache>
            </c:numRef>
          </c:val>
          <c:extLst>
            <c:ext xmlns:c16="http://schemas.microsoft.com/office/drawing/2014/chart" uri="{C3380CC4-5D6E-409C-BE32-E72D297353CC}">
              <c16:uniqueId val="{0000000A-0EB4-44DF-ABA0-8CB62B8DA0A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r>
              <a:rPr lang="en-US"/>
              <a:t>1.4.1 Úroveň automatizace - primární agendy, agendové systémy, ISVS</a:t>
            </a:r>
          </a:p>
        </c:rich>
      </c:tx>
      <c:overlay val="0"/>
      <c:spPr>
        <a:noFill/>
        <a:ln>
          <a:noFill/>
        </a:ln>
        <a:effectLst/>
      </c:spPr>
      <c:txPr>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endParaRPr lang="cs-CZ"/>
        </a:p>
      </c:txPr>
    </c:title>
    <c:autoTitleDeleted val="0"/>
    <c:plotArea>
      <c:layout/>
      <c:barChart>
        <c:barDir val="col"/>
        <c:grouping val="clustered"/>
        <c:varyColors val="0"/>
        <c:ser>
          <c:idx val="0"/>
          <c:order val="0"/>
          <c:tx>
            <c:strRef>
              <c:f>VÝSLEDKY_1_2_3!$AM$6</c:f>
              <c:strCache>
                <c:ptCount val="1"/>
                <c:pt idx="0">
                  <c:v>POČET</c:v>
                </c:pt>
              </c:strCache>
            </c:strRef>
          </c:tx>
          <c:spPr>
            <a:noFill/>
            <a:ln w="25400" cap="flat" cmpd="sng" algn="ctr">
              <a:solidFill>
                <a:schemeClr val="accent1"/>
              </a:solidFill>
              <a:miter lim="800000"/>
            </a:ln>
            <a:effectLst/>
          </c:spPr>
          <c:invertIfNegative val="0"/>
          <c:dPt>
            <c:idx val="0"/>
            <c:invertIfNegative val="0"/>
            <c:bubble3D val="0"/>
            <c:spPr>
              <a:solidFill>
                <a:schemeClr val="tx1"/>
              </a:solidFill>
              <a:ln w="25400" cap="flat" cmpd="sng" algn="ctr">
                <a:noFill/>
                <a:miter lim="800000"/>
              </a:ln>
              <a:effectLst/>
            </c:spPr>
            <c:extLst>
              <c:ext xmlns:c16="http://schemas.microsoft.com/office/drawing/2014/chart" uri="{C3380CC4-5D6E-409C-BE32-E72D297353CC}">
                <c16:uniqueId val="{00000001-BDE3-4C3E-A8CE-D574CFF7B613}"/>
              </c:ext>
            </c:extLst>
          </c:dPt>
          <c:dPt>
            <c:idx val="1"/>
            <c:invertIfNegative val="0"/>
            <c:bubble3D val="0"/>
            <c:spPr>
              <a:solidFill>
                <a:srgbClr val="FF2600"/>
              </a:solidFill>
              <a:ln w="25400" cap="flat" cmpd="sng" algn="ctr">
                <a:noFill/>
                <a:miter lim="800000"/>
              </a:ln>
              <a:effectLst/>
            </c:spPr>
            <c:extLst>
              <c:ext xmlns:c16="http://schemas.microsoft.com/office/drawing/2014/chart" uri="{C3380CC4-5D6E-409C-BE32-E72D297353CC}">
                <c16:uniqueId val="{00000002-BDE3-4C3E-A8CE-D574CFF7B613}"/>
              </c:ext>
            </c:extLst>
          </c:dPt>
          <c:dPt>
            <c:idx val="2"/>
            <c:invertIfNegative val="0"/>
            <c:bubble3D val="0"/>
            <c:spPr>
              <a:solidFill>
                <a:schemeClr val="bg1">
                  <a:lumMod val="65000"/>
                </a:schemeClr>
              </a:solidFill>
              <a:ln w="25400" cap="flat" cmpd="sng" algn="ctr">
                <a:noFill/>
                <a:miter lim="800000"/>
              </a:ln>
              <a:effectLst/>
            </c:spPr>
            <c:extLst>
              <c:ext xmlns:c16="http://schemas.microsoft.com/office/drawing/2014/chart" uri="{C3380CC4-5D6E-409C-BE32-E72D297353CC}">
                <c16:uniqueId val="{00000003-BDE3-4C3E-A8CE-D574CFF7B613}"/>
              </c:ext>
            </c:extLst>
          </c:dPt>
          <c:dPt>
            <c:idx val="3"/>
            <c:invertIfNegative val="0"/>
            <c:bubble3D val="0"/>
            <c:spPr>
              <a:solidFill>
                <a:schemeClr val="accent6">
                  <a:lumMod val="40000"/>
                  <a:lumOff val="60000"/>
                </a:schemeClr>
              </a:solidFill>
              <a:ln w="25400" cap="flat" cmpd="sng" algn="ctr">
                <a:noFill/>
                <a:miter lim="800000"/>
              </a:ln>
              <a:effectLst/>
            </c:spPr>
            <c:extLst>
              <c:ext xmlns:c16="http://schemas.microsoft.com/office/drawing/2014/chart" uri="{C3380CC4-5D6E-409C-BE32-E72D297353CC}">
                <c16:uniqueId val="{00000004-BDE3-4C3E-A8CE-D574CFF7B613}"/>
              </c:ext>
            </c:extLst>
          </c:dPt>
          <c:dPt>
            <c:idx val="4"/>
            <c:invertIfNegative val="0"/>
            <c:bubble3D val="0"/>
            <c:spPr>
              <a:solidFill>
                <a:schemeClr val="accent6"/>
              </a:solidFill>
              <a:ln w="25400" cap="flat" cmpd="sng" algn="ctr">
                <a:noFill/>
                <a:miter lim="800000"/>
              </a:ln>
              <a:effectLst/>
            </c:spPr>
            <c:extLst>
              <c:ext xmlns:c16="http://schemas.microsoft.com/office/drawing/2014/chart" uri="{C3380CC4-5D6E-409C-BE32-E72D297353CC}">
                <c16:uniqueId val="{00000005-BDE3-4C3E-A8CE-D574CFF7B61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65000"/>
                        <a:lumOff val="3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VÝSLEDKY_1_2_3!$AM$81:$AM$85</c:f>
              <c:numCache>
                <c:formatCode>0;\-0;;@</c:formatCode>
                <c:ptCount val="5"/>
                <c:pt idx="0">
                  <c:v>1</c:v>
                </c:pt>
                <c:pt idx="1">
                  <c:v>3</c:v>
                </c:pt>
                <c:pt idx="2">
                  <c:v>20</c:v>
                </c:pt>
                <c:pt idx="3">
                  <c:v>7</c:v>
                </c:pt>
                <c:pt idx="4">
                  <c:v>3</c:v>
                </c:pt>
              </c:numCache>
            </c:numRef>
          </c:val>
          <c:extLst>
            <c:ext xmlns:c16="http://schemas.microsoft.com/office/drawing/2014/chart" uri="{C3380CC4-5D6E-409C-BE32-E72D297353CC}">
              <c16:uniqueId val="{00000000-CA90-4C2B-BB22-83767462F3BC}"/>
            </c:ext>
          </c:extLst>
        </c:ser>
        <c:dLbls>
          <c:showLegendKey val="0"/>
          <c:showVal val="0"/>
          <c:showCatName val="0"/>
          <c:showSerName val="0"/>
          <c:showPercent val="0"/>
          <c:showBubbleSize val="0"/>
        </c:dLbls>
        <c:gapWidth val="164"/>
        <c:overlap val="-35"/>
        <c:axId val="290741455"/>
        <c:axId val="311235039"/>
      </c:barChart>
      <c:catAx>
        <c:axId val="290741455"/>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cs-CZ"/>
                  <a:t>MATURITA</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cs-CZ"/>
            </a:p>
          </c:txPr>
        </c:title>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cs-CZ"/>
          </a:p>
        </c:txPr>
        <c:crossAx val="311235039"/>
        <c:crosses val="autoZero"/>
        <c:auto val="1"/>
        <c:lblAlgn val="ctr"/>
        <c:lblOffset val="100"/>
        <c:noMultiLvlLbl val="0"/>
      </c:catAx>
      <c:valAx>
        <c:axId val="311235039"/>
        <c:scaling>
          <c:orientation val="minMax"/>
        </c:scaling>
        <c:delete val="1"/>
        <c:axPos val="l"/>
        <c:numFmt formatCode="0;\-0;;@" sourceLinked="1"/>
        <c:majorTickMark val="none"/>
        <c:minorTickMark val="none"/>
        <c:tickLblPos val="nextTo"/>
        <c:crossAx val="290741455"/>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r>
              <a:rPr lang="en-US"/>
              <a:t>3.7.3 Měříte spokojenost uživatelů s aplikací/systémem?</a:t>
            </a:r>
          </a:p>
        </c:rich>
      </c:tx>
      <c:overlay val="0"/>
      <c:spPr>
        <a:noFill/>
        <a:ln>
          <a:noFill/>
        </a:ln>
        <a:effectLst/>
      </c:spPr>
      <c:txPr>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endParaRPr lang="cs-CZ"/>
        </a:p>
      </c:txPr>
    </c:title>
    <c:autoTitleDeleted val="0"/>
    <c:plotArea>
      <c:layout/>
      <c:barChart>
        <c:barDir val="col"/>
        <c:grouping val="clustered"/>
        <c:varyColors val="0"/>
        <c:ser>
          <c:idx val="0"/>
          <c:order val="0"/>
          <c:tx>
            <c:strRef>
              <c:f>VÝSLEDKY_1_2_3!$AM$573</c:f>
              <c:strCache>
                <c:ptCount val="1"/>
                <c:pt idx="0">
                  <c:v>POČET</c:v>
                </c:pt>
              </c:strCache>
            </c:strRef>
          </c:tx>
          <c:spPr>
            <a:noFill/>
            <a:ln w="25400" cap="flat" cmpd="sng" algn="ctr">
              <a:solidFill>
                <a:schemeClr val="accent1"/>
              </a:solidFill>
              <a:miter lim="800000"/>
            </a:ln>
            <a:effectLst/>
          </c:spPr>
          <c:invertIfNegative val="0"/>
          <c:dPt>
            <c:idx val="0"/>
            <c:invertIfNegative val="0"/>
            <c:bubble3D val="0"/>
            <c:spPr>
              <a:solidFill>
                <a:schemeClr val="tx1"/>
              </a:solidFill>
              <a:ln w="25400" cap="flat" cmpd="sng" algn="ctr">
                <a:noFill/>
                <a:miter lim="800000"/>
              </a:ln>
              <a:effectLst/>
            </c:spPr>
            <c:extLst>
              <c:ext xmlns:c16="http://schemas.microsoft.com/office/drawing/2014/chart" uri="{C3380CC4-5D6E-409C-BE32-E72D297353CC}">
                <c16:uniqueId val="{00000001-BDE3-4C3E-A8CE-D574CFF7B613}"/>
              </c:ext>
            </c:extLst>
          </c:dPt>
          <c:dPt>
            <c:idx val="1"/>
            <c:invertIfNegative val="0"/>
            <c:bubble3D val="0"/>
            <c:spPr>
              <a:solidFill>
                <a:srgbClr val="E7E6E6">
                  <a:lumMod val="75000"/>
                </a:srgbClr>
              </a:solidFill>
              <a:ln w="25400" cap="flat" cmpd="sng" algn="ctr">
                <a:noFill/>
                <a:miter lim="800000"/>
              </a:ln>
              <a:effectLst/>
            </c:spPr>
            <c:extLst>
              <c:ext xmlns:c16="http://schemas.microsoft.com/office/drawing/2014/chart" uri="{C3380CC4-5D6E-409C-BE32-E72D297353CC}">
                <c16:uniqueId val="{00000002-BDE3-4C3E-A8CE-D574CFF7B613}"/>
              </c:ext>
            </c:extLst>
          </c:dPt>
          <c:dPt>
            <c:idx val="2"/>
            <c:invertIfNegative val="0"/>
            <c:bubble3D val="0"/>
            <c:spPr>
              <a:solidFill>
                <a:srgbClr val="70AD47"/>
              </a:solidFill>
              <a:ln w="25400" cap="flat" cmpd="sng" algn="ctr">
                <a:noFill/>
                <a:miter lim="800000"/>
              </a:ln>
              <a:effectLst/>
            </c:spPr>
            <c:extLst>
              <c:ext xmlns:c16="http://schemas.microsoft.com/office/drawing/2014/chart" uri="{C3380CC4-5D6E-409C-BE32-E72D297353CC}">
                <c16:uniqueId val="{00000003-BDE3-4C3E-A8CE-D574CFF7B613}"/>
              </c:ext>
            </c:extLst>
          </c:dPt>
          <c:dPt>
            <c:idx val="4"/>
            <c:invertIfNegative val="0"/>
            <c:bubble3D val="0"/>
            <c:spPr>
              <a:solidFill>
                <a:schemeClr val="accent6"/>
              </a:solidFill>
              <a:ln w="25400" cap="flat" cmpd="sng" algn="ctr">
                <a:noFill/>
                <a:miter lim="800000"/>
              </a:ln>
              <a:effectLst/>
            </c:spPr>
            <c:extLst>
              <c:ext xmlns:c16="http://schemas.microsoft.com/office/drawing/2014/chart" uri="{C3380CC4-5D6E-409C-BE32-E72D297353CC}">
                <c16:uniqueId val="{00000005-BDE3-4C3E-A8CE-D574CFF7B61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65000"/>
                        <a:lumOff val="3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VÝSLEDKY_1_2_3!$AN$574:$AN$576</c:f>
              <c:numCache>
                <c:formatCode>General</c:formatCode>
                <c:ptCount val="3"/>
                <c:pt idx="0">
                  <c:v>1</c:v>
                </c:pt>
                <c:pt idx="1">
                  <c:v>3</c:v>
                </c:pt>
                <c:pt idx="2">
                  <c:v>5</c:v>
                </c:pt>
              </c:numCache>
            </c:numRef>
          </c:cat>
          <c:val>
            <c:numRef>
              <c:f>VÝSLEDKY_1_2_3!$AM$574:$AM$576</c:f>
              <c:numCache>
                <c:formatCode>0;\-0;;@</c:formatCode>
                <c:ptCount val="3"/>
                <c:pt idx="0">
                  <c:v>6</c:v>
                </c:pt>
                <c:pt idx="1">
                  <c:v>21</c:v>
                </c:pt>
                <c:pt idx="2">
                  <c:v>7</c:v>
                </c:pt>
              </c:numCache>
            </c:numRef>
          </c:val>
          <c:extLst>
            <c:ext xmlns:c16="http://schemas.microsoft.com/office/drawing/2014/chart" uri="{C3380CC4-5D6E-409C-BE32-E72D297353CC}">
              <c16:uniqueId val="{00000000-CA90-4C2B-BB22-83767462F3BC}"/>
            </c:ext>
          </c:extLst>
        </c:ser>
        <c:dLbls>
          <c:showLegendKey val="0"/>
          <c:showVal val="0"/>
          <c:showCatName val="0"/>
          <c:showSerName val="0"/>
          <c:showPercent val="0"/>
          <c:showBubbleSize val="0"/>
        </c:dLbls>
        <c:gapWidth val="164"/>
        <c:overlap val="-35"/>
        <c:axId val="290741455"/>
        <c:axId val="311235039"/>
      </c:barChart>
      <c:catAx>
        <c:axId val="290741455"/>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cs-CZ"/>
                  <a:t>MATURITA</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cs-CZ"/>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cs-CZ"/>
          </a:p>
        </c:txPr>
        <c:crossAx val="311235039"/>
        <c:crosses val="autoZero"/>
        <c:auto val="1"/>
        <c:lblAlgn val="ctr"/>
        <c:lblOffset val="100"/>
        <c:noMultiLvlLbl val="0"/>
      </c:catAx>
      <c:valAx>
        <c:axId val="311235039"/>
        <c:scaling>
          <c:orientation val="minMax"/>
        </c:scaling>
        <c:delete val="1"/>
        <c:axPos val="l"/>
        <c:numFmt formatCode="0;\-0;;@" sourceLinked="1"/>
        <c:majorTickMark val="none"/>
        <c:minorTickMark val="none"/>
        <c:tickLblPos val="nextTo"/>
        <c:crossAx val="290741455"/>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r>
              <a:rPr lang="en-US"/>
              <a:t>3.7.4 Měříte míru použití digitálního kanálu oproti nedigitálnímu?</a:t>
            </a:r>
          </a:p>
        </c:rich>
      </c:tx>
      <c:overlay val="0"/>
      <c:spPr>
        <a:noFill/>
        <a:ln>
          <a:noFill/>
        </a:ln>
        <a:effectLst/>
      </c:spPr>
      <c:txPr>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endParaRPr lang="cs-CZ"/>
        </a:p>
      </c:txPr>
    </c:title>
    <c:autoTitleDeleted val="0"/>
    <c:plotArea>
      <c:layout/>
      <c:barChart>
        <c:barDir val="col"/>
        <c:grouping val="clustered"/>
        <c:varyColors val="0"/>
        <c:ser>
          <c:idx val="0"/>
          <c:order val="0"/>
          <c:tx>
            <c:strRef>
              <c:f>VÝSLEDKY_1_2_3!$AM$582</c:f>
              <c:strCache>
                <c:ptCount val="1"/>
                <c:pt idx="0">
                  <c:v>POČET</c:v>
                </c:pt>
              </c:strCache>
            </c:strRef>
          </c:tx>
          <c:spPr>
            <a:noFill/>
            <a:ln w="25400" cap="flat" cmpd="sng" algn="ctr">
              <a:solidFill>
                <a:schemeClr val="accent1"/>
              </a:solidFill>
              <a:miter lim="800000"/>
            </a:ln>
            <a:effectLst/>
          </c:spPr>
          <c:invertIfNegative val="0"/>
          <c:dPt>
            <c:idx val="0"/>
            <c:invertIfNegative val="0"/>
            <c:bubble3D val="0"/>
            <c:spPr>
              <a:solidFill>
                <a:schemeClr val="tx1"/>
              </a:solidFill>
              <a:ln w="25400" cap="flat" cmpd="sng" algn="ctr">
                <a:noFill/>
                <a:miter lim="800000"/>
              </a:ln>
              <a:effectLst/>
            </c:spPr>
            <c:extLst>
              <c:ext xmlns:c16="http://schemas.microsoft.com/office/drawing/2014/chart" uri="{C3380CC4-5D6E-409C-BE32-E72D297353CC}">
                <c16:uniqueId val="{00000001-BDE3-4C3E-A8CE-D574CFF7B613}"/>
              </c:ext>
            </c:extLst>
          </c:dPt>
          <c:dPt>
            <c:idx val="1"/>
            <c:invertIfNegative val="0"/>
            <c:bubble3D val="0"/>
            <c:spPr>
              <a:solidFill>
                <a:srgbClr val="E7E6E6">
                  <a:lumMod val="75000"/>
                </a:srgbClr>
              </a:solidFill>
              <a:ln w="25400" cap="flat" cmpd="sng" algn="ctr">
                <a:noFill/>
                <a:miter lim="800000"/>
              </a:ln>
              <a:effectLst/>
            </c:spPr>
            <c:extLst>
              <c:ext xmlns:c16="http://schemas.microsoft.com/office/drawing/2014/chart" uri="{C3380CC4-5D6E-409C-BE32-E72D297353CC}">
                <c16:uniqueId val="{00000002-BDE3-4C3E-A8CE-D574CFF7B613}"/>
              </c:ext>
            </c:extLst>
          </c:dPt>
          <c:dPt>
            <c:idx val="2"/>
            <c:invertIfNegative val="0"/>
            <c:bubble3D val="0"/>
            <c:spPr>
              <a:solidFill>
                <a:srgbClr val="70AD47"/>
              </a:solidFill>
              <a:ln w="25400" cap="flat" cmpd="sng" algn="ctr">
                <a:noFill/>
                <a:miter lim="800000"/>
              </a:ln>
              <a:effectLst/>
            </c:spPr>
            <c:extLst>
              <c:ext xmlns:c16="http://schemas.microsoft.com/office/drawing/2014/chart" uri="{C3380CC4-5D6E-409C-BE32-E72D297353CC}">
                <c16:uniqueId val="{00000003-BDE3-4C3E-A8CE-D574CFF7B613}"/>
              </c:ext>
            </c:extLst>
          </c:dPt>
          <c:dPt>
            <c:idx val="4"/>
            <c:invertIfNegative val="0"/>
            <c:bubble3D val="0"/>
            <c:spPr>
              <a:solidFill>
                <a:schemeClr val="accent6"/>
              </a:solidFill>
              <a:ln w="25400" cap="flat" cmpd="sng" algn="ctr">
                <a:noFill/>
                <a:miter lim="800000"/>
              </a:ln>
              <a:effectLst/>
            </c:spPr>
            <c:extLst>
              <c:ext xmlns:c16="http://schemas.microsoft.com/office/drawing/2014/chart" uri="{C3380CC4-5D6E-409C-BE32-E72D297353CC}">
                <c16:uniqueId val="{00000005-BDE3-4C3E-A8CE-D574CFF7B61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65000"/>
                        <a:lumOff val="3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VÝSLEDKY_1_2_3!$AN$583:$AN$585</c:f>
              <c:numCache>
                <c:formatCode>General</c:formatCode>
                <c:ptCount val="3"/>
                <c:pt idx="0">
                  <c:v>1</c:v>
                </c:pt>
                <c:pt idx="1">
                  <c:v>3</c:v>
                </c:pt>
                <c:pt idx="2">
                  <c:v>5</c:v>
                </c:pt>
              </c:numCache>
            </c:numRef>
          </c:cat>
          <c:val>
            <c:numRef>
              <c:f>VÝSLEDKY_1_2_3!$AM$583:$AM$585</c:f>
              <c:numCache>
                <c:formatCode>0;\-0;;@</c:formatCode>
                <c:ptCount val="3"/>
                <c:pt idx="0">
                  <c:v>14</c:v>
                </c:pt>
                <c:pt idx="1">
                  <c:v>10</c:v>
                </c:pt>
                <c:pt idx="2">
                  <c:v>10</c:v>
                </c:pt>
              </c:numCache>
            </c:numRef>
          </c:val>
          <c:extLst>
            <c:ext xmlns:c16="http://schemas.microsoft.com/office/drawing/2014/chart" uri="{C3380CC4-5D6E-409C-BE32-E72D297353CC}">
              <c16:uniqueId val="{00000000-CA90-4C2B-BB22-83767462F3BC}"/>
            </c:ext>
          </c:extLst>
        </c:ser>
        <c:dLbls>
          <c:showLegendKey val="0"/>
          <c:showVal val="0"/>
          <c:showCatName val="0"/>
          <c:showSerName val="0"/>
          <c:showPercent val="0"/>
          <c:showBubbleSize val="0"/>
        </c:dLbls>
        <c:gapWidth val="164"/>
        <c:overlap val="-35"/>
        <c:axId val="290741455"/>
        <c:axId val="311235039"/>
      </c:barChart>
      <c:catAx>
        <c:axId val="290741455"/>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cs-CZ"/>
                  <a:t>MATURITA</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cs-CZ"/>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cs-CZ"/>
          </a:p>
        </c:txPr>
        <c:crossAx val="311235039"/>
        <c:crosses val="autoZero"/>
        <c:auto val="1"/>
        <c:lblAlgn val="ctr"/>
        <c:lblOffset val="100"/>
        <c:noMultiLvlLbl val="0"/>
      </c:catAx>
      <c:valAx>
        <c:axId val="311235039"/>
        <c:scaling>
          <c:orientation val="minMax"/>
        </c:scaling>
        <c:delete val="1"/>
        <c:axPos val="l"/>
        <c:numFmt formatCode="0;\-0;;@" sourceLinked="1"/>
        <c:majorTickMark val="none"/>
        <c:minorTickMark val="none"/>
        <c:tickLblPos val="nextTo"/>
        <c:crossAx val="290741455"/>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Měříte</a:t>
            </a:r>
            <a:r>
              <a:rPr lang="cs-CZ" baseline="0"/>
              <a:t> míru použití digitálního kanálu oproti nedigitálnímu?</a:t>
            </a:r>
            <a:endParaRPr lang="cs-CZ"/>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VÝSLEDKY_1_2_3!$AO$582</c:f>
              <c:strCache>
                <c:ptCount val="1"/>
                <c:pt idx="0">
                  <c:v>ROZLOŽENÍ</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0EB4-44DF-ABA0-8CB62B8DA0A1}"/>
              </c:ext>
            </c:extLst>
          </c:dPt>
          <c:dPt>
            <c:idx val="1"/>
            <c:bubble3D val="0"/>
            <c:spPr>
              <a:solidFill>
                <a:srgbClr val="E7E6E6">
                  <a:lumMod val="75000"/>
                </a:srgbClr>
              </a:solidFill>
              <a:ln w="19050">
                <a:solidFill>
                  <a:schemeClr val="lt1"/>
                </a:solidFill>
              </a:ln>
              <a:effectLst/>
            </c:spPr>
            <c:extLst>
              <c:ext xmlns:c16="http://schemas.microsoft.com/office/drawing/2014/chart" uri="{C3380CC4-5D6E-409C-BE32-E72D297353CC}">
                <c16:uniqueId val="{00000003-0EB4-44DF-ABA0-8CB62B8DA0A1}"/>
              </c:ext>
            </c:extLst>
          </c:dPt>
          <c:dPt>
            <c:idx val="2"/>
            <c:bubble3D val="0"/>
            <c:spPr>
              <a:solidFill>
                <a:srgbClr val="70AD47"/>
              </a:solidFill>
              <a:ln w="19050">
                <a:solidFill>
                  <a:schemeClr val="lt1"/>
                </a:solidFill>
              </a:ln>
              <a:effectLst/>
            </c:spPr>
            <c:extLst>
              <c:ext xmlns:c16="http://schemas.microsoft.com/office/drawing/2014/chart" uri="{C3380CC4-5D6E-409C-BE32-E72D297353CC}">
                <c16:uniqueId val="{00000005-0EB4-44DF-ABA0-8CB62B8DA0A1}"/>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0EB4-44DF-ABA0-8CB62B8DA0A1}"/>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0EB4-44DF-ABA0-8CB62B8DA0A1}"/>
              </c:ext>
            </c:extLst>
          </c:dPt>
          <c:dLbls>
            <c:dLbl>
              <c:idx val="0"/>
              <c:layout>
                <c:manualLayout>
                  <c:x val="2.497693231802571E-2"/>
                  <c:y val="-1.1502225179615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B4-44DF-ABA0-8CB62B8DA0A1}"/>
                </c:ext>
              </c:extLst>
            </c:dLbl>
            <c:dLbl>
              <c:idx val="1"/>
              <c:layout>
                <c:manualLayout>
                  <c:x val="1.169916023980515E-2"/>
                  <c:y val="1.35411972266489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B4-44DF-ABA0-8CB62B8DA0A1}"/>
                </c:ext>
              </c:extLst>
            </c:dLbl>
            <c:dLbl>
              <c:idx val="2"/>
              <c:layout>
                <c:manualLayout>
                  <c:x val="-3.494717170446196E-2"/>
                  <c:y val="-2.2568619934397304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B4-44DF-ABA0-8CB62B8DA0A1}"/>
                </c:ext>
              </c:extLst>
            </c:dLbl>
            <c:dLbl>
              <c:idx val="3"/>
              <c:layout>
                <c:manualLayout>
                  <c:x val="-2.6323110539561611E-2"/>
                  <c:y val="-4.513732408883108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B4-44DF-ABA0-8CB62B8DA0A1}"/>
                </c:ext>
              </c:extLst>
            </c:dLbl>
            <c:dLbl>
              <c:idx val="4"/>
              <c:layout>
                <c:manualLayout>
                  <c:x val="-5.3892675453371418E-2"/>
                  <c:y val="4.2002872982423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B4-44DF-ABA0-8CB62B8DA0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VÝSLEDKY_1_2_3!$AN$583:$AN$585</c:f>
              <c:numCache>
                <c:formatCode>General</c:formatCode>
                <c:ptCount val="3"/>
                <c:pt idx="0">
                  <c:v>1</c:v>
                </c:pt>
                <c:pt idx="1">
                  <c:v>3</c:v>
                </c:pt>
                <c:pt idx="2">
                  <c:v>5</c:v>
                </c:pt>
              </c:numCache>
            </c:numRef>
          </c:cat>
          <c:val>
            <c:numRef>
              <c:f>VÝSLEDKY_1_2_3!$AO$583:$AO$585</c:f>
              <c:numCache>
                <c:formatCode>0%</c:formatCode>
                <c:ptCount val="3"/>
                <c:pt idx="0">
                  <c:v>0.41176470588235292</c:v>
                </c:pt>
                <c:pt idx="1">
                  <c:v>0.29411764705882354</c:v>
                </c:pt>
                <c:pt idx="2">
                  <c:v>0.29411764705882354</c:v>
                </c:pt>
              </c:numCache>
            </c:numRef>
          </c:val>
          <c:extLst>
            <c:ext xmlns:c16="http://schemas.microsoft.com/office/drawing/2014/chart" uri="{C3380CC4-5D6E-409C-BE32-E72D297353CC}">
              <c16:uniqueId val="{0000000A-0EB4-44DF-ABA0-8CB62B8DA0A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r>
              <a:rPr lang="en-US"/>
              <a:t>3.8 Schopnost úřadu / IT odboru navrhnout systém, vysoutěžit a dodat v termínu/kvalitě</a:t>
            </a:r>
          </a:p>
        </c:rich>
      </c:tx>
      <c:overlay val="0"/>
      <c:spPr>
        <a:noFill/>
        <a:ln>
          <a:noFill/>
        </a:ln>
        <a:effectLst/>
      </c:spPr>
      <c:txPr>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endParaRPr lang="cs-CZ"/>
        </a:p>
      </c:txPr>
    </c:title>
    <c:autoTitleDeleted val="0"/>
    <c:plotArea>
      <c:layout/>
      <c:barChart>
        <c:barDir val="col"/>
        <c:grouping val="clustered"/>
        <c:varyColors val="0"/>
        <c:ser>
          <c:idx val="0"/>
          <c:order val="0"/>
          <c:tx>
            <c:strRef>
              <c:f>VÝSLEDKY_1_2_3!$AM$647</c:f>
              <c:strCache>
                <c:ptCount val="1"/>
                <c:pt idx="0">
                  <c:v>POČET</c:v>
                </c:pt>
              </c:strCache>
            </c:strRef>
          </c:tx>
          <c:spPr>
            <a:noFill/>
            <a:ln w="25400" cap="flat" cmpd="sng" algn="ctr">
              <a:solidFill>
                <a:schemeClr val="accent1"/>
              </a:solidFill>
              <a:miter lim="800000"/>
            </a:ln>
            <a:effectLst/>
          </c:spPr>
          <c:invertIfNegative val="0"/>
          <c:dPt>
            <c:idx val="0"/>
            <c:invertIfNegative val="0"/>
            <c:bubble3D val="0"/>
            <c:spPr>
              <a:solidFill>
                <a:schemeClr val="tx1"/>
              </a:solidFill>
              <a:ln w="25400" cap="flat" cmpd="sng" algn="ctr">
                <a:noFill/>
                <a:miter lim="800000"/>
              </a:ln>
              <a:effectLst/>
            </c:spPr>
            <c:extLst>
              <c:ext xmlns:c16="http://schemas.microsoft.com/office/drawing/2014/chart" uri="{C3380CC4-5D6E-409C-BE32-E72D297353CC}">
                <c16:uniqueId val="{00000001-BDE3-4C3E-A8CE-D574CFF7B613}"/>
              </c:ext>
            </c:extLst>
          </c:dPt>
          <c:dPt>
            <c:idx val="1"/>
            <c:invertIfNegative val="0"/>
            <c:bubble3D val="0"/>
            <c:spPr>
              <a:solidFill>
                <a:srgbClr val="FF2600"/>
              </a:solidFill>
              <a:ln w="25400" cap="flat" cmpd="sng" algn="ctr">
                <a:noFill/>
                <a:miter lim="800000"/>
              </a:ln>
              <a:effectLst/>
            </c:spPr>
            <c:extLst>
              <c:ext xmlns:c16="http://schemas.microsoft.com/office/drawing/2014/chart" uri="{C3380CC4-5D6E-409C-BE32-E72D297353CC}">
                <c16:uniqueId val="{00000002-BDE3-4C3E-A8CE-D574CFF7B613}"/>
              </c:ext>
            </c:extLst>
          </c:dPt>
          <c:dPt>
            <c:idx val="2"/>
            <c:invertIfNegative val="0"/>
            <c:bubble3D val="0"/>
            <c:spPr>
              <a:solidFill>
                <a:schemeClr val="bg1">
                  <a:lumMod val="65000"/>
                </a:schemeClr>
              </a:solidFill>
              <a:ln w="25400" cap="flat" cmpd="sng" algn="ctr">
                <a:noFill/>
                <a:miter lim="800000"/>
              </a:ln>
              <a:effectLst/>
            </c:spPr>
            <c:extLst>
              <c:ext xmlns:c16="http://schemas.microsoft.com/office/drawing/2014/chart" uri="{C3380CC4-5D6E-409C-BE32-E72D297353CC}">
                <c16:uniqueId val="{00000003-BDE3-4C3E-A8CE-D574CFF7B613}"/>
              </c:ext>
            </c:extLst>
          </c:dPt>
          <c:dPt>
            <c:idx val="3"/>
            <c:invertIfNegative val="0"/>
            <c:bubble3D val="0"/>
            <c:spPr>
              <a:solidFill>
                <a:schemeClr val="accent6">
                  <a:lumMod val="40000"/>
                  <a:lumOff val="60000"/>
                </a:schemeClr>
              </a:solidFill>
              <a:ln w="25400" cap="flat" cmpd="sng" algn="ctr">
                <a:noFill/>
                <a:miter lim="800000"/>
              </a:ln>
              <a:effectLst/>
            </c:spPr>
            <c:extLst>
              <c:ext xmlns:c16="http://schemas.microsoft.com/office/drawing/2014/chart" uri="{C3380CC4-5D6E-409C-BE32-E72D297353CC}">
                <c16:uniqueId val="{00000004-BDE3-4C3E-A8CE-D574CFF7B613}"/>
              </c:ext>
            </c:extLst>
          </c:dPt>
          <c:dPt>
            <c:idx val="4"/>
            <c:invertIfNegative val="0"/>
            <c:bubble3D val="0"/>
            <c:spPr>
              <a:solidFill>
                <a:schemeClr val="accent6"/>
              </a:solidFill>
              <a:ln w="25400" cap="flat" cmpd="sng" algn="ctr">
                <a:noFill/>
                <a:miter lim="800000"/>
              </a:ln>
              <a:effectLst/>
            </c:spPr>
            <c:extLst>
              <c:ext xmlns:c16="http://schemas.microsoft.com/office/drawing/2014/chart" uri="{C3380CC4-5D6E-409C-BE32-E72D297353CC}">
                <c16:uniqueId val="{00000005-BDE3-4C3E-A8CE-D574CFF7B61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65000"/>
                        <a:lumOff val="3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VÝSLEDKY_1_2_3!$AM$648:$AM$652</c:f>
              <c:numCache>
                <c:formatCode>0;\-0;;@</c:formatCode>
                <c:ptCount val="5"/>
                <c:pt idx="0">
                  <c:v>5</c:v>
                </c:pt>
                <c:pt idx="1">
                  <c:v>7</c:v>
                </c:pt>
                <c:pt idx="2">
                  <c:v>7</c:v>
                </c:pt>
                <c:pt idx="3">
                  <c:v>12</c:v>
                </c:pt>
                <c:pt idx="4">
                  <c:v>3</c:v>
                </c:pt>
              </c:numCache>
            </c:numRef>
          </c:val>
          <c:extLst>
            <c:ext xmlns:c16="http://schemas.microsoft.com/office/drawing/2014/chart" uri="{C3380CC4-5D6E-409C-BE32-E72D297353CC}">
              <c16:uniqueId val="{00000000-CA90-4C2B-BB22-83767462F3BC}"/>
            </c:ext>
          </c:extLst>
        </c:ser>
        <c:dLbls>
          <c:showLegendKey val="0"/>
          <c:showVal val="0"/>
          <c:showCatName val="0"/>
          <c:showSerName val="0"/>
          <c:showPercent val="0"/>
          <c:showBubbleSize val="0"/>
        </c:dLbls>
        <c:gapWidth val="164"/>
        <c:overlap val="-35"/>
        <c:axId val="290741455"/>
        <c:axId val="311235039"/>
      </c:barChart>
      <c:catAx>
        <c:axId val="290741455"/>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cs-CZ"/>
                  <a:t>MATURITA</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cs-CZ"/>
            </a:p>
          </c:txPr>
        </c:title>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cs-CZ"/>
          </a:p>
        </c:txPr>
        <c:crossAx val="311235039"/>
        <c:crosses val="autoZero"/>
        <c:auto val="1"/>
        <c:lblAlgn val="ctr"/>
        <c:lblOffset val="100"/>
        <c:noMultiLvlLbl val="0"/>
      </c:catAx>
      <c:valAx>
        <c:axId val="311235039"/>
        <c:scaling>
          <c:orientation val="minMax"/>
        </c:scaling>
        <c:delete val="1"/>
        <c:axPos val="l"/>
        <c:numFmt formatCode="0;\-0;;@" sourceLinked="1"/>
        <c:majorTickMark val="none"/>
        <c:minorTickMark val="none"/>
        <c:tickLblPos val="nextTo"/>
        <c:crossAx val="290741455"/>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Schopnost úřadu/IT odboru navrhnout systém, vysoutěžit a dodat v termínu/kvalitě</a:t>
            </a:r>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VÝSLEDKY_1_2_3!$AO$647</c:f>
              <c:strCache>
                <c:ptCount val="1"/>
                <c:pt idx="0">
                  <c:v>ROZLOŽENÍ</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0EB4-44DF-ABA0-8CB62B8DA0A1}"/>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0EB4-44DF-ABA0-8CB62B8DA0A1}"/>
              </c:ext>
            </c:extLst>
          </c:dPt>
          <c:dPt>
            <c:idx val="2"/>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5-0EB4-44DF-ABA0-8CB62B8DA0A1}"/>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0EB4-44DF-ABA0-8CB62B8DA0A1}"/>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0EB4-44DF-ABA0-8CB62B8DA0A1}"/>
              </c:ext>
            </c:extLst>
          </c:dPt>
          <c:dLbls>
            <c:dLbl>
              <c:idx val="0"/>
              <c:layout>
                <c:manualLayout>
                  <c:x val="2.497693231802571E-2"/>
                  <c:y val="-1.1502225179615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B4-44DF-ABA0-8CB62B8DA0A1}"/>
                </c:ext>
              </c:extLst>
            </c:dLbl>
            <c:dLbl>
              <c:idx val="1"/>
              <c:layout>
                <c:manualLayout>
                  <c:x val="1.169916023980515E-2"/>
                  <c:y val="1.35411972266489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B4-44DF-ABA0-8CB62B8DA0A1}"/>
                </c:ext>
              </c:extLst>
            </c:dLbl>
            <c:dLbl>
              <c:idx val="2"/>
              <c:layout>
                <c:manualLayout>
                  <c:x val="2.9247900599512766E-2"/>
                  <c:y val="-2.2568662044415294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B4-44DF-ABA0-8CB62B8DA0A1}"/>
                </c:ext>
              </c:extLst>
            </c:dLbl>
            <c:dLbl>
              <c:idx val="3"/>
              <c:layout>
                <c:manualLayout>
                  <c:x val="-2.6323110539561611E-2"/>
                  <c:y val="-4.513732408883108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B4-44DF-ABA0-8CB62B8DA0A1}"/>
                </c:ext>
              </c:extLst>
            </c:dLbl>
            <c:dLbl>
              <c:idx val="4"/>
              <c:layout>
                <c:manualLayout>
                  <c:x val="-5.3892675453371418E-2"/>
                  <c:y val="4.2002872982423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B4-44DF-ABA0-8CB62B8DA0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VÝSLEDKY_1_2_3!$AO$648:$AO$652</c:f>
              <c:numCache>
                <c:formatCode>0%</c:formatCode>
                <c:ptCount val="5"/>
                <c:pt idx="0">
                  <c:v>0.14705882352941177</c:v>
                </c:pt>
                <c:pt idx="1">
                  <c:v>0.20588235294117646</c:v>
                </c:pt>
                <c:pt idx="2">
                  <c:v>0.20588235294117646</c:v>
                </c:pt>
                <c:pt idx="3">
                  <c:v>0.35294117647058826</c:v>
                </c:pt>
                <c:pt idx="4">
                  <c:v>8.8235294117647065E-2</c:v>
                </c:pt>
              </c:numCache>
            </c:numRef>
          </c:val>
          <c:extLst>
            <c:ext xmlns:c16="http://schemas.microsoft.com/office/drawing/2014/chart" uri="{C3380CC4-5D6E-409C-BE32-E72D297353CC}">
              <c16:uniqueId val="{0000000A-0EB4-44DF-ABA0-8CB62B8DA0A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r>
              <a:rPr lang="en-US"/>
              <a:t>3.9 Schopnost úřadu / IT odboru provozovat systémy a měřit kvalitu provozu</a:t>
            </a:r>
          </a:p>
        </c:rich>
      </c:tx>
      <c:overlay val="0"/>
      <c:spPr>
        <a:noFill/>
        <a:ln>
          <a:noFill/>
        </a:ln>
        <a:effectLst/>
      </c:spPr>
      <c:txPr>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endParaRPr lang="cs-CZ"/>
        </a:p>
      </c:txPr>
    </c:title>
    <c:autoTitleDeleted val="0"/>
    <c:plotArea>
      <c:layout/>
      <c:barChart>
        <c:barDir val="col"/>
        <c:grouping val="clustered"/>
        <c:varyColors val="0"/>
        <c:ser>
          <c:idx val="0"/>
          <c:order val="0"/>
          <c:tx>
            <c:strRef>
              <c:f>VÝSLEDKY_1_2_3!$AM$658</c:f>
              <c:strCache>
                <c:ptCount val="1"/>
                <c:pt idx="0">
                  <c:v>POČET</c:v>
                </c:pt>
              </c:strCache>
            </c:strRef>
          </c:tx>
          <c:spPr>
            <a:noFill/>
            <a:ln w="25400" cap="flat" cmpd="sng" algn="ctr">
              <a:solidFill>
                <a:schemeClr val="accent1"/>
              </a:solidFill>
              <a:miter lim="800000"/>
            </a:ln>
            <a:effectLst/>
          </c:spPr>
          <c:invertIfNegative val="0"/>
          <c:dPt>
            <c:idx val="0"/>
            <c:invertIfNegative val="0"/>
            <c:bubble3D val="0"/>
            <c:spPr>
              <a:solidFill>
                <a:schemeClr val="tx1"/>
              </a:solidFill>
              <a:ln w="25400" cap="flat" cmpd="sng" algn="ctr">
                <a:noFill/>
                <a:miter lim="800000"/>
              </a:ln>
              <a:effectLst/>
            </c:spPr>
            <c:extLst>
              <c:ext xmlns:c16="http://schemas.microsoft.com/office/drawing/2014/chart" uri="{C3380CC4-5D6E-409C-BE32-E72D297353CC}">
                <c16:uniqueId val="{00000001-BDE3-4C3E-A8CE-D574CFF7B613}"/>
              </c:ext>
            </c:extLst>
          </c:dPt>
          <c:dPt>
            <c:idx val="1"/>
            <c:invertIfNegative val="0"/>
            <c:bubble3D val="0"/>
            <c:spPr>
              <a:solidFill>
                <a:srgbClr val="FF2600"/>
              </a:solidFill>
              <a:ln w="25400" cap="flat" cmpd="sng" algn="ctr">
                <a:noFill/>
                <a:miter lim="800000"/>
              </a:ln>
              <a:effectLst/>
            </c:spPr>
            <c:extLst>
              <c:ext xmlns:c16="http://schemas.microsoft.com/office/drawing/2014/chart" uri="{C3380CC4-5D6E-409C-BE32-E72D297353CC}">
                <c16:uniqueId val="{00000002-BDE3-4C3E-A8CE-D574CFF7B613}"/>
              </c:ext>
            </c:extLst>
          </c:dPt>
          <c:dPt>
            <c:idx val="2"/>
            <c:invertIfNegative val="0"/>
            <c:bubble3D val="0"/>
            <c:spPr>
              <a:solidFill>
                <a:schemeClr val="bg1">
                  <a:lumMod val="65000"/>
                </a:schemeClr>
              </a:solidFill>
              <a:ln w="25400" cap="flat" cmpd="sng" algn="ctr">
                <a:noFill/>
                <a:miter lim="800000"/>
              </a:ln>
              <a:effectLst/>
            </c:spPr>
            <c:extLst>
              <c:ext xmlns:c16="http://schemas.microsoft.com/office/drawing/2014/chart" uri="{C3380CC4-5D6E-409C-BE32-E72D297353CC}">
                <c16:uniqueId val="{00000003-BDE3-4C3E-A8CE-D574CFF7B613}"/>
              </c:ext>
            </c:extLst>
          </c:dPt>
          <c:dPt>
            <c:idx val="3"/>
            <c:invertIfNegative val="0"/>
            <c:bubble3D val="0"/>
            <c:spPr>
              <a:solidFill>
                <a:schemeClr val="accent6">
                  <a:lumMod val="40000"/>
                  <a:lumOff val="60000"/>
                </a:schemeClr>
              </a:solidFill>
              <a:ln w="25400" cap="flat" cmpd="sng" algn="ctr">
                <a:noFill/>
                <a:miter lim="800000"/>
              </a:ln>
              <a:effectLst/>
            </c:spPr>
            <c:extLst>
              <c:ext xmlns:c16="http://schemas.microsoft.com/office/drawing/2014/chart" uri="{C3380CC4-5D6E-409C-BE32-E72D297353CC}">
                <c16:uniqueId val="{00000004-BDE3-4C3E-A8CE-D574CFF7B613}"/>
              </c:ext>
            </c:extLst>
          </c:dPt>
          <c:dPt>
            <c:idx val="4"/>
            <c:invertIfNegative val="0"/>
            <c:bubble3D val="0"/>
            <c:spPr>
              <a:solidFill>
                <a:schemeClr val="accent6"/>
              </a:solidFill>
              <a:ln w="25400" cap="flat" cmpd="sng" algn="ctr">
                <a:noFill/>
                <a:miter lim="800000"/>
              </a:ln>
              <a:effectLst/>
            </c:spPr>
            <c:extLst>
              <c:ext xmlns:c16="http://schemas.microsoft.com/office/drawing/2014/chart" uri="{C3380CC4-5D6E-409C-BE32-E72D297353CC}">
                <c16:uniqueId val="{00000005-BDE3-4C3E-A8CE-D574CFF7B61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65000"/>
                        <a:lumOff val="3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VÝSLEDKY_1_2_3!$AM$659:$AM$663</c:f>
              <c:numCache>
                <c:formatCode>0;\-0;;@</c:formatCode>
                <c:ptCount val="5"/>
                <c:pt idx="0">
                  <c:v>1</c:v>
                </c:pt>
                <c:pt idx="1">
                  <c:v>1</c:v>
                </c:pt>
                <c:pt idx="2">
                  <c:v>6</c:v>
                </c:pt>
                <c:pt idx="3">
                  <c:v>20</c:v>
                </c:pt>
                <c:pt idx="4">
                  <c:v>6</c:v>
                </c:pt>
              </c:numCache>
            </c:numRef>
          </c:val>
          <c:extLst>
            <c:ext xmlns:c16="http://schemas.microsoft.com/office/drawing/2014/chart" uri="{C3380CC4-5D6E-409C-BE32-E72D297353CC}">
              <c16:uniqueId val="{00000000-CA90-4C2B-BB22-83767462F3BC}"/>
            </c:ext>
          </c:extLst>
        </c:ser>
        <c:dLbls>
          <c:showLegendKey val="0"/>
          <c:showVal val="0"/>
          <c:showCatName val="0"/>
          <c:showSerName val="0"/>
          <c:showPercent val="0"/>
          <c:showBubbleSize val="0"/>
        </c:dLbls>
        <c:gapWidth val="164"/>
        <c:overlap val="-35"/>
        <c:axId val="290741455"/>
        <c:axId val="311235039"/>
      </c:barChart>
      <c:catAx>
        <c:axId val="290741455"/>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cs-CZ"/>
                  <a:t>MATURITA</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cs-CZ"/>
            </a:p>
          </c:txPr>
        </c:title>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cs-CZ"/>
          </a:p>
        </c:txPr>
        <c:crossAx val="311235039"/>
        <c:crosses val="autoZero"/>
        <c:auto val="1"/>
        <c:lblAlgn val="ctr"/>
        <c:lblOffset val="100"/>
        <c:noMultiLvlLbl val="0"/>
      </c:catAx>
      <c:valAx>
        <c:axId val="311235039"/>
        <c:scaling>
          <c:orientation val="minMax"/>
        </c:scaling>
        <c:delete val="1"/>
        <c:axPos val="l"/>
        <c:numFmt formatCode="0;\-0;;@" sourceLinked="1"/>
        <c:majorTickMark val="none"/>
        <c:minorTickMark val="none"/>
        <c:tickLblPos val="nextTo"/>
        <c:crossAx val="290741455"/>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Schopnost úřadu/IT odboru provozovat systémy a měřit kvalitu provozu</a:t>
            </a:r>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VÝSLEDKY_1_2_3!$AO$658</c:f>
              <c:strCache>
                <c:ptCount val="1"/>
                <c:pt idx="0">
                  <c:v>ROZLOŽENÍ</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0EB4-44DF-ABA0-8CB62B8DA0A1}"/>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0EB4-44DF-ABA0-8CB62B8DA0A1}"/>
              </c:ext>
            </c:extLst>
          </c:dPt>
          <c:dPt>
            <c:idx val="2"/>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5-0EB4-44DF-ABA0-8CB62B8DA0A1}"/>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0EB4-44DF-ABA0-8CB62B8DA0A1}"/>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0EB4-44DF-ABA0-8CB62B8DA0A1}"/>
              </c:ext>
            </c:extLst>
          </c:dPt>
          <c:dLbls>
            <c:dLbl>
              <c:idx val="0"/>
              <c:layout>
                <c:manualLayout>
                  <c:x val="-5.4011995502379832E-2"/>
                  <c:y val="-1.76648776315971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B4-44DF-ABA0-8CB62B8DA0A1}"/>
                </c:ext>
              </c:extLst>
            </c:dLbl>
            <c:dLbl>
              <c:idx val="1"/>
              <c:layout>
                <c:manualLayout>
                  <c:x val="2.5430316791004434E-2"/>
                  <c:y val="-6.372427573913259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B4-44DF-ABA0-8CB62B8DA0A1}"/>
                </c:ext>
              </c:extLst>
            </c:dLbl>
            <c:dLbl>
              <c:idx val="2"/>
              <c:layout>
                <c:manualLayout>
                  <c:x val="2.9247900599512766E-2"/>
                  <c:y val="-2.2568662044415294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B4-44DF-ABA0-8CB62B8DA0A1}"/>
                </c:ext>
              </c:extLst>
            </c:dLbl>
            <c:dLbl>
              <c:idx val="3"/>
              <c:layout>
                <c:manualLayout>
                  <c:x val="-2.6323110539561611E-2"/>
                  <c:y val="-4.513732408883108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B4-44DF-ABA0-8CB62B8DA0A1}"/>
                </c:ext>
              </c:extLst>
            </c:dLbl>
            <c:dLbl>
              <c:idx val="4"/>
              <c:layout>
                <c:manualLayout>
                  <c:x val="-5.3892675453371418E-2"/>
                  <c:y val="4.2002872982423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B4-44DF-ABA0-8CB62B8DA0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VÝSLEDKY_1_2_3!$AO$659:$AO$663</c:f>
              <c:numCache>
                <c:formatCode>0%</c:formatCode>
                <c:ptCount val="5"/>
                <c:pt idx="0">
                  <c:v>2.9411764705882353E-2</c:v>
                </c:pt>
                <c:pt idx="1">
                  <c:v>2.9411764705882353E-2</c:v>
                </c:pt>
                <c:pt idx="2">
                  <c:v>0.17647058823529413</c:v>
                </c:pt>
                <c:pt idx="3">
                  <c:v>0.58823529411764708</c:v>
                </c:pt>
                <c:pt idx="4">
                  <c:v>0.17647058823529413</c:v>
                </c:pt>
              </c:numCache>
            </c:numRef>
          </c:val>
          <c:extLst>
            <c:ext xmlns:c16="http://schemas.microsoft.com/office/drawing/2014/chart" uri="{C3380CC4-5D6E-409C-BE32-E72D297353CC}">
              <c16:uniqueId val="{0000000A-0EB4-44DF-ABA0-8CB62B8DA0A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r>
              <a:rPr lang="en-US"/>
              <a:t>3.11.1 Máte k dispozici zdrojové kódy zakázkových řešení a zákaznických úprav standardních SW u všech klíčových IT řešení (zejména ISVS)?</a:t>
            </a:r>
          </a:p>
        </c:rich>
      </c:tx>
      <c:overlay val="0"/>
      <c:spPr>
        <a:noFill/>
        <a:ln>
          <a:noFill/>
        </a:ln>
        <a:effectLst/>
      </c:spPr>
      <c:txPr>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endParaRPr lang="cs-CZ"/>
        </a:p>
      </c:txPr>
    </c:title>
    <c:autoTitleDeleted val="0"/>
    <c:plotArea>
      <c:layout/>
      <c:barChart>
        <c:barDir val="col"/>
        <c:grouping val="clustered"/>
        <c:varyColors val="0"/>
        <c:ser>
          <c:idx val="0"/>
          <c:order val="0"/>
          <c:tx>
            <c:strRef>
              <c:f>VÝSLEDKY_1_2_3!$AM$673</c:f>
              <c:strCache>
                <c:ptCount val="1"/>
                <c:pt idx="0">
                  <c:v>POČET</c:v>
                </c:pt>
              </c:strCache>
            </c:strRef>
          </c:tx>
          <c:spPr>
            <a:noFill/>
            <a:ln w="25400" cap="flat" cmpd="sng" algn="ctr">
              <a:solidFill>
                <a:schemeClr val="accent1"/>
              </a:solidFill>
              <a:miter lim="800000"/>
            </a:ln>
            <a:effectLst/>
          </c:spPr>
          <c:invertIfNegative val="0"/>
          <c:dPt>
            <c:idx val="0"/>
            <c:invertIfNegative val="0"/>
            <c:bubble3D val="0"/>
            <c:spPr>
              <a:solidFill>
                <a:schemeClr val="tx1"/>
              </a:solidFill>
              <a:ln w="25400" cap="flat" cmpd="sng" algn="ctr">
                <a:noFill/>
                <a:miter lim="800000"/>
              </a:ln>
              <a:effectLst/>
            </c:spPr>
            <c:extLst>
              <c:ext xmlns:c16="http://schemas.microsoft.com/office/drawing/2014/chart" uri="{C3380CC4-5D6E-409C-BE32-E72D297353CC}">
                <c16:uniqueId val="{00000001-BDE3-4C3E-A8CE-D574CFF7B613}"/>
              </c:ext>
            </c:extLst>
          </c:dPt>
          <c:dPt>
            <c:idx val="1"/>
            <c:invertIfNegative val="0"/>
            <c:bubble3D val="0"/>
            <c:spPr>
              <a:solidFill>
                <a:srgbClr val="E7E6E6">
                  <a:lumMod val="75000"/>
                </a:srgbClr>
              </a:solidFill>
              <a:ln w="25400" cap="flat" cmpd="sng" algn="ctr">
                <a:noFill/>
                <a:miter lim="800000"/>
              </a:ln>
              <a:effectLst/>
            </c:spPr>
            <c:extLst>
              <c:ext xmlns:c16="http://schemas.microsoft.com/office/drawing/2014/chart" uri="{C3380CC4-5D6E-409C-BE32-E72D297353CC}">
                <c16:uniqueId val="{00000002-BDE3-4C3E-A8CE-D574CFF7B613}"/>
              </c:ext>
            </c:extLst>
          </c:dPt>
          <c:dPt>
            <c:idx val="2"/>
            <c:invertIfNegative val="0"/>
            <c:bubble3D val="0"/>
            <c:spPr>
              <a:solidFill>
                <a:srgbClr val="70AD47"/>
              </a:solidFill>
              <a:ln w="25400" cap="flat" cmpd="sng" algn="ctr">
                <a:noFill/>
                <a:miter lim="800000"/>
              </a:ln>
              <a:effectLst/>
            </c:spPr>
            <c:extLst>
              <c:ext xmlns:c16="http://schemas.microsoft.com/office/drawing/2014/chart" uri="{C3380CC4-5D6E-409C-BE32-E72D297353CC}">
                <c16:uniqueId val="{00000003-BDE3-4C3E-A8CE-D574CFF7B613}"/>
              </c:ext>
            </c:extLst>
          </c:dPt>
          <c:dPt>
            <c:idx val="3"/>
            <c:invertIfNegative val="0"/>
            <c:bubble3D val="0"/>
            <c:spPr>
              <a:solidFill>
                <a:schemeClr val="accent6">
                  <a:lumMod val="40000"/>
                  <a:lumOff val="60000"/>
                </a:schemeClr>
              </a:solidFill>
              <a:ln w="25400" cap="flat" cmpd="sng" algn="ctr">
                <a:noFill/>
                <a:miter lim="800000"/>
              </a:ln>
              <a:effectLst/>
            </c:spPr>
            <c:extLst>
              <c:ext xmlns:c16="http://schemas.microsoft.com/office/drawing/2014/chart" uri="{C3380CC4-5D6E-409C-BE32-E72D297353CC}">
                <c16:uniqueId val="{00000004-BDE3-4C3E-A8CE-D574CFF7B613}"/>
              </c:ext>
            </c:extLst>
          </c:dPt>
          <c:dPt>
            <c:idx val="4"/>
            <c:invertIfNegative val="0"/>
            <c:bubble3D val="0"/>
            <c:spPr>
              <a:solidFill>
                <a:schemeClr val="accent6"/>
              </a:solidFill>
              <a:ln w="25400" cap="flat" cmpd="sng" algn="ctr">
                <a:noFill/>
                <a:miter lim="800000"/>
              </a:ln>
              <a:effectLst/>
            </c:spPr>
            <c:extLst>
              <c:ext xmlns:c16="http://schemas.microsoft.com/office/drawing/2014/chart" uri="{C3380CC4-5D6E-409C-BE32-E72D297353CC}">
                <c16:uniqueId val="{00000005-BDE3-4C3E-A8CE-D574CFF7B61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65000"/>
                        <a:lumOff val="3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VÝSLEDKY_1_2_3!$AN$674:$AN$676</c:f>
              <c:numCache>
                <c:formatCode>General</c:formatCode>
                <c:ptCount val="3"/>
                <c:pt idx="0">
                  <c:v>1</c:v>
                </c:pt>
                <c:pt idx="1">
                  <c:v>3</c:v>
                </c:pt>
                <c:pt idx="2">
                  <c:v>5</c:v>
                </c:pt>
              </c:numCache>
            </c:numRef>
          </c:cat>
          <c:val>
            <c:numRef>
              <c:f>VÝSLEDKY_1_2_3!$AM$674:$AM$676</c:f>
              <c:numCache>
                <c:formatCode>0;\-0;;@</c:formatCode>
                <c:ptCount val="3"/>
                <c:pt idx="0">
                  <c:v>4</c:v>
                </c:pt>
                <c:pt idx="1">
                  <c:v>15</c:v>
                </c:pt>
                <c:pt idx="2">
                  <c:v>15</c:v>
                </c:pt>
              </c:numCache>
            </c:numRef>
          </c:val>
          <c:extLst>
            <c:ext xmlns:c16="http://schemas.microsoft.com/office/drawing/2014/chart" uri="{C3380CC4-5D6E-409C-BE32-E72D297353CC}">
              <c16:uniqueId val="{00000000-CA90-4C2B-BB22-83767462F3BC}"/>
            </c:ext>
          </c:extLst>
        </c:ser>
        <c:dLbls>
          <c:showLegendKey val="0"/>
          <c:showVal val="0"/>
          <c:showCatName val="0"/>
          <c:showSerName val="0"/>
          <c:showPercent val="0"/>
          <c:showBubbleSize val="0"/>
        </c:dLbls>
        <c:gapWidth val="164"/>
        <c:overlap val="-35"/>
        <c:axId val="290741455"/>
        <c:axId val="311235039"/>
      </c:barChart>
      <c:catAx>
        <c:axId val="290741455"/>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cs-CZ"/>
                  <a:t>MATURITA</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cs-CZ"/>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cs-CZ"/>
          </a:p>
        </c:txPr>
        <c:crossAx val="311235039"/>
        <c:crosses val="autoZero"/>
        <c:auto val="1"/>
        <c:lblAlgn val="ctr"/>
        <c:lblOffset val="100"/>
        <c:noMultiLvlLbl val="0"/>
      </c:catAx>
      <c:valAx>
        <c:axId val="311235039"/>
        <c:scaling>
          <c:orientation val="minMax"/>
        </c:scaling>
        <c:delete val="1"/>
        <c:axPos val="l"/>
        <c:numFmt formatCode="0;\-0;;@" sourceLinked="1"/>
        <c:majorTickMark val="none"/>
        <c:minorTickMark val="none"/>
        <c:tickLblPos val="nextTo"/>
        <c:crossAx val="290741455"/>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Máte k dispozici zdrojové kódy u všech klíčových IT řešení (zejména ISVS?)</a:t>
            </a:r>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VÝSLEDKY_1_2_3!$AO$673</c:f>
              <c:strCache>
                <c:ptCount val="1"/>
                <c:pt idx="0">
                  <c:v>ROZLOŽENÍ</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0EB4-44DF-ABA0-8CB62B8DA0A1}"/>
              </c:ext>
            </c:extLst>
          </c:dPt>
          <c:dPt>
            <c:idx val="1"/>
            <c:bubble3D val="0"/>
            <c:spPr>
              <a:solidFill>
                <a:srgbClr val="E7E6E6">
                  <a:lumMod val="75000"/>
                </a:srgbClr>
              </a:solidFill>
              <a:ln w="19050">
                <a:solidFill>
                  <a:schemeClr val="lt1"/>
                </a:solidFill>
              </a:ln>
              <a:effectLst/>
            </c:spPr>
            <c:extLst>
              <c:ext xmlns:c16="http://schemas.microsoft.com/office/drawing/2014/chart" uri="{C3380CC4-5D6E-409C-BE32-E72D297353CC}">
                <c16:uniqueId val="{00000003-0EB4-44DF-ABA0-8CB62B8DA0A1}"/>
              </c:ext>
            </c:extLst>
          </c:dPt>
          <c:dPt>
            <c:idx val="2"/>
            <c:bubble3D val="0"/>
            <c:spPr>
              <a:solidFill>
                <a:srgbClr val="70AD47"/>
              </a:solidFill>
              <a:ln w="19050">
                <a:solidFill>
                  <a:schemeClr val="lt1"/>
                </a:solidFill>
              </a:ln>
              <a:effectLst/>
            </c:spPr>
            <c:extLst>
              <c:ext xmlns:c16="http://schemas.microsoft.com/office/drawing/2014/chart" uri="{C3380CC4-5D6E-409C-BE32-E72D297353CC}">
                <c16:uniqueId val="{00000005-0EB4-44DF-ABA0-8CB62B8DA0A1}"/>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0EB4-44DF-ABA0-8CB62B8DA0A1}"/>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0EB4-44DF-ABA0-8CB62B8DA0A1}"/>
              </c:ext>
            </c:extLst>
          </c:dPt>
          <c:dLbls>
            <c:dLbl>
              <c:idx val="0"/>
              <c:layout>
                <c:manualLayout>
                  <c:x val="2.497693231802571E-2"/>
                  <c:y val="-1.1502225179615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B4-44DF-ABA0-8CB62B8DA0A1}"/>
                </c:ext>
              </c:extLst>
            </c:dLbl>
            <c:dLbl>
              <c:idx val="1"/>
              <c:layout>
                <c:manualLayout>
                  <c:x val="1.169916023980515E-2"/>
                  <c:y val="1.35411972266489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B4-44DF-ABA0-8CB62B8DA0A1}"/>
                </c:ext>
              </c:extLst>
            </c:dLbl>
            <c:dLbl>
              <c:idx val="2"/>
              <c:layout>
                <c:manualLayout>
                  <c:x val="-2.7117116633103844E-2"/>
                  <c:y val="-2.25685281015676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B4-44DF-ABA0-8CB62B8DA0A1}"/>
                </c:ext>
              </c:extLst>
            </c:dLbl>
            <c:dLbl>
              <c:idx val="3"/>
              <c:layout>
                <c:manualLayout>
                  <c:x val="-2.6323110539561611E-2"/>
                  <c:y val="-4.513732408883108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B4-44DF-ABA0-8CB62B8DA0A1}"/>
                </c:ext>
              </c:extLst>
            </c:dLbl>
            <c:dLbl>
              <c:idx val="4"/>
              <c:layout>
                <c:manualLayout>
                  <c:x val="-5.3892675453371418E-2"/>
                  <c:y val="4.2002872982423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B4-44DF-ABA0-8CB62B8DA0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VÝSLEDKY_1_2_3!$AN$674:$AN$676</c:f>
              <c:numCache>
                <c:formatCode>General</c:formatCode>
                <c:ptCount val="3"/>
                <c:pt idx="0">
                  <c:v>1</c:v>
                </c:pt>
                <c:pt idx="1">
                  <c:v>3</c:v>
                </c:pt>
                <c:pt idx="2">
                  <c:v>5</c:v>
                </c:pt>
              </c:numCache>
            </c:numRef>
          </c:cat>
          <c:val>
            <c:numRef>
              <c:f>VÝSLEDKY_1_2_3!$AO$674:$AO$676</c:f>
              <c:numCache>
                <c:formatCode>0%</c:formatCode>
                <c:ptCount val="3"/>
                <c:pt idx="0">
                  <c:v>0.11764705882352941</c:v>
                </c:pt>
                <c:pt idx="1">
                  <c:v>0.44117647058823528</c:v>
                </c:pt>
                <c:pt idx="2">
                  <c:v>0.44117647058823528</c:v>
                </c:pt>
              </c:numCache>
            </c:numRef>
          </c:val>
          <c:extLst>
            <c:ext xmlns:c16="http://schemas.microsoft.com/office/drawing/2014/chart" uri="{C3380CC4-5D6E-409C-BE32-E72D297353CC}">
              <c16:uniqueId val="{0000000A-0EB4-44DF-ABA0-8CB62B8DA0A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r>
              <a:rPr lang="en-US"/>
              <a:t>3.11.2 Máte k dispozici vývojovou dokumentaci (např. podrobný funkční a datový model, design formulářů atd.) všech klíčových IT řešení?</a:t>
            </a:r>
          </a:p>
        </c:rich>
      </c:tx>
      <c:overlay val="0"/>
      <c:spPr>
        <a:noFill/>
        <a:ln>
          <a:noFill/>
        </a:ln>
        <a:effectLst/>
      </c:spPr>
      <c:txPr>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endParaRPr lang="cs-CZ"/>
        </a:p>
      </c:txPr>
    </c:title>
    <c:autoTitleDeleted val="0"/>
    <c:plotArea>
      <c:layout/>
      <c:barChart>
        <c:barDir val="col"/>
        <c:grouping val="clustered"/>
        <c:varyColors val="0"/>
        <c:ser>
          <c:idx val="0"/>
          <c:order val="0"/>
          <c:tx>
            <c:strRef>
              <c:f>VÝSLEDKY_1_2_3!$AM$682</c:f>
              <c:strCache>
                <c:ptCount val="1"/>
                <c:pt idx="0">
                  <c:v>POČET</c:v>
                </c:pt>
              </c:strCache>
            </c:strRef>
          </c:tx>
          <c:spPr>
            <a:noFill/>
            <a:ln w="25400" cap="flat" cmpd="sng" algn="ctr">
              <a:solidFill>
                <a:schemeClr val="accent1"/>
              </a:solidFill>
              <a:miter lim="800000"/>
            </a:ln>
            <a:effectLst/>
          </c:spPr>
          <c:invertIfNegative val="0"/>
          <c:dPt>
            <c:idx val="0"/>
            <c:invertIfNegative val="0"/>
            <c:bubble3D val="0"/>
            <c:spPr>
              <a:solidFill>
                <a:schemeClr val="tx1"/>
              </a:solidFill>
              <a:ln w="25400" cap="flat" cmpd="sng" algn="ctr">
                <a:noFill/>
                <a:miter lim="800000"/>
              </a:ln>
              <a:effectLst/>
            </c:spPr>
            <c:extLst>
              <c:ext xmlns:c16="http://schemas.microsoft.com/office/drawing/2014/chart" uri="{C3380CC4-5D6E-409C-BE32-E72D297353CC}">
                <c16:uniqueId val="{00000001-BDE3-4C3E-A8CE-D574CFF7B613}"/>
              </c:ext>
            </c:extLst>
          </c:dPt>
          <c:dPt>
            <c:idx val="1"/>
            <c:invertIfNegative val="0"/>
            <c:bubble3D val="0"/>
            <c:spPr>
              <a:solidFill>
                <a:srgbClr val="E7E6E6">
                  <a:lumMod val="75000"/>
                </a:srgbClr>
              </a:solidFill>
              <a:ln w="25400" cap="flat" cmpd="sng" algn="ctr">
                <a:noFill/>
                <a:miter lim="800000"/>
              </a:ln>
              <a:effectLst/>
            </c:spPr>
            <c:extLst>
              <c:ext xmlns:c16="http://schemas.microsoft.com/office/drawing/2014/chart" uri="{C3380CC4-5D6E-409C-BE32-E72D297353CC}">
                <c16:uniqueId val="{00000002-BDE3-4C3E-A8CE-D574CFF7B613}"/>
              </c:ext>
            </c:extLst>
          </c:dPt>
          <c:dPt>
            <c:idx val="2"/>
            <c:invertIfNegative val="0"/>
            <c:bubble3D val="0"/>
            <c:spPr>
              <a:solidFill>
                <a:srgbClr val="70AD47"/>
              </a:solidFill>
              <a:ln w="25400" cap="flat" cmpd="sng" algn="ctr">
                <a:noFill/>
                <a:miter lim="800000"/>
              </a:ln>
              <a:effectLst/>
            </c:spPr>
            <c:extLst>
              <c:ext xmlns:c16="http://schemas.microsoft.com/office/drawing/2014/chart" uri="{C3380CC4-5D6E-409C-BE32-E72D297353CC}">
                <c16:uniqueId val="{00000003-BDE3-4C3E-A8CE-D574CFF7B613}"/>
              </c:ext>
            </c:extLst>
          </c:dPt>
          <c:dPt>
            <c:idx val="3"/>
            <c:invertIfNegative val="0"/>
            <c:bubble3D val="0"/>
            <c:spPr>
              <a:solidFill>
                <a:schemeClr val="accent6">
                  <a:lumMod val="40000"/>
                  <a:lumOff val="60000"/>
                </a:schemeClr>
              </a:solidFill>
              <a:ln w="25400" cap="flat" cmpd="sng" algn="ctr">
                <a:noFill/>
                <a:miter lim="800000"/>
              </a:ln>
              <a:effectLst/>
            </c:spPr>
            <c:extLst>
              <c:ext xmlns:c16="http://schemas.microsoft.com/office/drawing/2014/chart" uri="{C3380CC4-5D6E-409C-BE32-E72D297353CC}">
                <c16:uniqueId val="{00000004-BDE3-4C3E-A8CE-D574CFF7B613}"/>
              </c:ext>
            </c:extLst>
          </c:dPt>
          <c:dPt>
            <c:idx val="4"/>
            <c:invertIfNegative val="0"/>
            <c:bubble3D val="0"/>
            <c:spPr>
              <a:solidFill>
                <a:schemeClr val="accent6"/>
              </a:solidFill>
              <a:ln w="25400" cap="flat" cmpd="sng" algn="ctr">
                <a:noFill/>
                <a:miter lim="800000"/>
              </a:ln>
              <a:effectLst/>
            </c:spPr>
            <c:extLst>
              <c:ext xmlns:c16="http://schemas.microsoft.com/office/drawing/2014/chart" uri="{C3380CC4-5D6E-409C-BE32-E72D297353CC}">
                <c16:uniqueId val="{00000005-BDE3-4C3E-A8CE-D574CFF7B61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65000"/>
                        <a:lumOff val="3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VÝSLEDKY_1_2_3!$AN$683:$AN$685</c:f>
              <c:numCache>
                <c:formatCode>General</c:formatCode>
                <c:ptCount val="3"/>
                <c:pt idx="0">
                  <c:v>1</c:v>
                </c:pt>
                <c:pt idx="1">
                  <c:v>3</c:v>
                </c:pt>
                <c:pt idx="2">
                  <c:v>5</c:v>
                </c:pt>
              </c:numCache>
            </c:numRef>
          </c:cat>
          <c:val>
            <c:numRef>
              <c:f>VÝSLEDKY_1_2_3!$AM$683:$AM$685</c:f>
              <c:numCache>
                <c:formatCode>0;\-0;;@</c:formatCode>
                <c:ptCount val="3"/>
                <c:pt idx="0">
                  <c:v>4</c:v>
                </c:pt>
                <c:pt idx="1">
                  <c:v>20</c:v>
                </c:pt>
                <c:pt idx="2">
                  <c:v>10</c:v>
                </c:pt>
              </c:numCache>
            </c:numRef>
          </c:val>
          <c:extLst>
            <c:ext xmlns:c16="http://schemas.microsoft.com/office/drawing/2014/chart" uri="{C3380CC4-5D6E-409C-BE32-E72D297353CC}">
              <c16:uniqueId val="{00000000-CA90-4C2B-BB22-83767462F3BC}"/>
            </c:ext>
          </c:extLst>
        </c:ser>
        <c:dLbls>
          <c:showLegendKey val="0"/>
          <c:showVal val="0"/>
          <c:showCatName val="0"/>
          <c:showSerName val="0"/>
          <c:showPercent val="0"/>
          <c:showBubbleSize val="0"/>
        </c:dLbls>
        <c:gapWidth val="164"/>
        <c:overlap val="-35"/>
        <c:axId val="290741455"/>
        <c:axId val="311235039"/>
      </c:barChart>
      <c:catAx>
        <c:axId val="290741455"/>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cs-CZ"/>
                  <a:t>MATURITA</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cs-CZ"/>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cs-CZ"/>
          </a:p>
        </c:txPr>
        <c:crossAx val="311235039"/>
        <c:crosses val="autoZero"/>
        <c:auto val="1"/>
        <c:lblAlgn val="ctr"/>
        <c:lblOffset val="100"/>
        <c:noMultiLvlLbl val="0"/>
      </c:catAx>
      <c:valAx>
        <c:axId val="311235039"/>
        <c:scaling>
          <c:orientation val="minMax"/>
        </c:scaling>
        <c:delete val="1"/>
        <c:axPos val="l"/>
        <c:numFmt formatCode="0;\-0;;@" sourceLinked="1"/>
        <c:majorTickMark val="none"/>
        <c:minorTickMark val="none"/>
        <c:tickLblPos val="nextTo"/>
        <c:crossAx val="290741455"/>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r>
              <a:rPr lang="en-US"/>
              <a:t>1.4.2 Úroveň automatizace - podpůrné/provozní procesy</a:t>
            </a:r>
          </a:p>
        </c:rich>
      </c:tx>
      <c:overlay val="0"/>
      <c:spPr>
        <a:noFill/>
        <a:ln>
          <a:noFill/>
        </a:ln>
        <a:effectLst/>
      </c:spPr>
      <c:txPr>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endParaRPr lang="cs-CZ"/>
        </a:p>
      </c:txPr>
    </c:title>
    <c:autoTitleDeleted val="0"/>
    <c:plotArea>
      <c:layout/>
      <c:barChart>
        <c:barDir val="col"/>
        <c:grouping val="clustered"/>
        <c:varyColors val="0"/>
        <c:ser>
          <c:idx val="0"/>
          <c:order val="0"/>
          <c:tx>
            <c:strRef>
              <c:f>VÝSLEDKY_1_2_3!$AM$6</c:f>
              <c:strCache>
                <c:ptCount val="1"/>
                <c:pt idx="0">
                  <c:v>POČET</c:v>
                </c:pt>
              </c:strCache>
            </c:strRef>
          </c:tx>
          <c:spPr>
            <a:noFill/>
            <a:ln w="25400" cap="flat" cmpd="sng" algn="ctr">
              <a:solidFill>
                <a:schemeClr val="accent1"/>
              </a:solidFill>
              <a:miter lim="800000"/>
            </a:ln>
            <a:effectLst/>
          </c:spPr>
          <c:invertIfNegative val="0"/>
          <c:dPt>
            <c:idx val="0"/>
            <c:invertIfNegative val="0"/>
            <c:bubble3D val="0"/>
            <c:spPr>
              <a:solidFill>
                <a:schemeClr val="tx1"/>
              </a:solidFill>
              <a:ln w="25400" cap="flat" cmpd="sng" algn="ctr">
                <a:noFill/>
                <a:miter lim="800000"/>
              </a:ln>
              <a:effectLst/>
            </c:spPr>
            <c:extLst>
              <c:ext xmlns:c16="http://schemas.microsoft.com/office/drawing/2014/chart" uri="{C3380CC4-5D6E-409C-BE32-E72D297353CC}">
                <c16:uniqueId val="{00000001-BDE3-4C3E-A8CE-D574CFF7B613}"/>
              </c:ext>
            </c:extLst>
          </c:dPt>
          <c:dPt>
            <c:idx val="1"/>
            <c:invertIfNegative val="0"/>
            <c:bubble3D val="0"/>
            <c:spPr>
              <a:solidFill>
                <a:srgbClr val="FF2600"/>
              </a:solidFill>
              <a:ln w="25400" cap="flat" cmpd="sng" algn="ctr">
                <a:noFill/>
                <a:miter lim="800000"/>
              </a:ln>
              <a:effectLst/>
            </c:spPr>
            <c:extLst>
              <c:ext xmlns:c16="http://schemas.microsoft.com/office/drawing/2014/chart" uri="{C3380CC4-5D6E-409C-BE32-E72D297353CC}">
                <c16:uniqueId val="{00000002-BDE3-4C3E-A8CE-D574CFF7B613}"/>
              </c:ext>
            </c:extLst>
          </c:dPt>
          <c:dPt>
            <c:idx val="2"/>
            <c:invertIfNegative val="0"/>
            <c:bubble3D val="0"/>
            <c:spPr>
              <a:solidFill>
                <a:schemeClr val="bg1">
                  <a:lumMod val="65000"/>
                </a:schemeClr>
              </a:solidFill>
              <a:ln w="25400" cap="flat" cmpd="sng" algn="ctr">
                <a:noFill/>
                <a:miter lim="800000"/>
              </a:ln>
              <a:effectLst/>
            </c:spPr>
            <c:extLst>
              <c:ext xmlns:c16="http://schemas.microsoft.com/office/drawing/2014/chart" uri="{C3380CC4-5D6E-409C-BE32-E72D297353CC}">
                <c16:uniqueId val="{00000003-BDE3-4C3E-A8CE-D574CFF7B613}"/>
              </c:ext>
            </c:extLst>
          </c:dPt>
          <c:dPt>
            <c:idx val="3"/>
            <c:invertIfNegative val="0"/>
            <c:bubble3D val="0"/>
            <c:spPr>
              <a:solidFill>
                <a:schemeClr val="accent6">
                  <a:lumMod val="40000"/>
                  <a:lumOff val="60000"/>
                </a:schemeClr>
              </a:solidFill>
              <a:ln w="25400" cap="flat" cmpd="sng" algn="ctr">
                <a:noFill/>
                <a:miter lim="800000"/>
              </a:ln>
              <a:effectLst/>
            </c:spPr>
            <c:extLst>
              <c:ext xmlns:c16="http://schemas.microsoft.com/office/drawing/2014/chart" uri="{C3380CC4-5D6E-409C-BE32-E72D297353CC}">
                <c16:uniqueId val="{00000004-BDE3-4C3E-A8CE-D574CFF7B613}"/>
              </c:ext>
            </c:extLst>
          </c:dPt>
          <c:dPt>
            <c:idx val="4"/>
            <c:invertIfNegative val="0"/>
            <c:bubble3D val="0"/>
            <c:spPr>
              <a:solidFill>
                <a:schemeClr val="accent6"/>
              </a:solidFill>
              <a:ln w="25400" cap="flat" cmpd="sng" algn="ctr">
                <a:noFill/>
                <a:miter lim="800000"/>
              </a:ln>
              <a:effectLst/>
            </c:spPr>
            <c:extLst>
              <c:ext xmlns:c16="http://schemas.microsoft.com/office/drawing/2014/chart" uri="{C3380CC4-5D6E-409C-BE32-E72D297353CC}">
                <c16:uniqueId val="{00000005-BDE3-4C3E-A8CE-D574CFF7B61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65000"/>
                        <a:lumOff val="3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VÝSLEDKY_1_2_3!$AM$91:$AM$95</c:f>
              <c:numCache>
                <c:formatCode>0;\-0;;@</c:formatCode>
                <c:ptCount val="5"/>
                <c:pt idx="0">
                  <c:v>0</c:v>
                </c:pt>
                <c:pt idx="1">
                  <c:v>5</c:v>
                </c:pt>
                <c:pt idx="2">
                  <c:v>13</c:v>
                </c:pt>
                <c:pt idx="3">
                  <c:v>16</c:v>
                </c:pt>
                <c:pt idx="4">
                  <c:v>0</c:v>
                </c:pt>
              </c:numCache>
            </c:numRef>
          </c:val>
          <c:extLst>
            <c:ext xmlns:c16="http://schemas.microsoft.com/office/drawing/2014/chart" uri="{C3380CC4-5D6E-409C-BE32-E72D297353CC}">
              <c16:uniqueId val="{00000000-CA90-4C2B-BB22-83767462F3BC}"/>
            </c:ext>
          </c:extLst>
        </c:ser>
        <c:dLbls>
          <c:showLegendKey val="0"/>
          <c:showVal val="0"/>
          <c:showCatName val="0"/>
          <c:showSerName val="0"/>
          <c:showPercent val="0"/>
          <c:showBubbleSize val="0"/>
        </c:dLbls>
        <c:gapWidth val="164"/>
        <c:overlap val="-35"/>
        <c:axId val="290741455"/>
        <c:axId val="311235039"/>
      </c:barChart>
      <c:catAx>
        <c:axId val="290741455"/>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cs-CZ"/>
                  <a:t>MATURITA</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cs-CZ"/>
            </a:p>
          </c:txPr>
        </c:title>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cs-CZ"/>
          </a:p>
        </c:txPr>
        <c:crossAx val="311235039"/>
        <c:crosses val="autoZero"/>
        <c:auto val="1"/>
        <c:lblAlgn val="ctr"/>
        <c:lblOffset val="100"/>
        <c:noMultiLvlLbl val="0"/>
      </c:catAx>
      <c:valAx>
        <c:axId val="311235039"/>
        <c:scaling>
          <c:orientation val="minMax"/>
        </c:scaling>
        <c:delete val="1"/>
        <c:axPos val="l"/>
        <c:numFmt formatCode="0;\-0;;@" sourceLinked="1"/>
        <c:majorTickMark val="none"/>
        <c:minorTickMark val="none"/>
        <c:tickLblPos val="nextTo"/>
        <c:crossAx val="290741455"/>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Máte k dispozici vývojovou dokumentaci všech klíčových IT řešení?</a:t>
            </a:r>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VÝSLEDKY_1_2_3!$AO$682</c:f>
              <c:strCache>
                <c:ptCount val="1"/>
                <c:pt idx="0">
                  <c:v>ROZLOŽENÍ</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0EB4-44DF-ABA0-8CB62B8DA0A1}"/>
              </c:ext>
            </c:extLst>
          </c:dPt>
          <c:dPt>
            <c:idx val="1"/>
            <c:bubble3D val="0"/>
            <c:spPr>
              <a:solidFill>
                <a:srgbClr val="E7E6E6">
                  <a:lumMod val="75000"/>
                </a:srgbClr>
              </a:solidFill>
              <a:ln w="19050">
                <a:solidFill>
                  <a:schemeClr val="lt1"/>
                </a:solidFill>
              </a:ln>
              <a:effectLst/>
            </c:spPr>
            <c:extLst>
              <c:ext xmlns:c16="http://schemas.microsoft.com/office/drawing/2014/chart" uri="{C3380CC4-5D6E-409C-BE32-E72D297353CC}">
                <c16:uniqueId val="{00000003-0EB4-44DF-ABA0-8CB62B8DA0A1}"/>
              </c:ext>
            </c:extLst>
          </c:dPt>
          <c:dPt>
            <c:idx val="2"/>
            <c:bubble3D val="0"/>
            <c:spPr>
              <a:solidFill>
                <a:srgbClr val="70AD47"/>
              </a:solidFill>
              <a:ln w="19050">
                <a:solidFill>
                  <a:schemeClr val="lt1"/>
                </a:solidFill>
              </a:ln>
              <a:effectLst/>
            </c:spPr>
            <c:extLst>
              <c:ext xmlns:c16="http://schemas.microsoft.com/office/drawing/2014/chart" uri="{C3380CC4-5D6E-409C-BE32-E72D297353CC}">
                <c16:uniqueId val="{00000005-0EB4-44DF-ABA0-8CB62B8DA0A1}"/>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0EB4-44DF-ABA0-8CB62B8DA0A1}"/>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0EB4-44DF-ABA0-8CB62B8DA0A1}"/>
              </c:ext>
            </c:extLst>
          </c:dPt>
          <c:dLbls>
            <c:dLbl>
              <c:idx val="0"/>
              <c:layout>
                <c:manualLayout>
                  <c:x val="2.497693231802571E-2"/>
                  <c:y val="-1.1502225179615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B4-44DF-ABA0-8CB62B8DA0A1}"/>
                </c:ext>
              </c:extLst>
            </c:dLbl>
            <c:dLbl>
              <c:idx val="1"/>
              <c:layout>
                <c:manualLayout>
                  <c:x val="1.169916023980515E-2"/>
                  <c:y val="1.35411972266489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B4-44DF-ABA0-8CB62B8DA0A1}"/>
                </c:ext>
              </c:extLst>
            </c:dLbl>
            <c:dLbl>
              <c:idx val="2"/>
              <c:layout>
                <c:manualLayout>
                  <c:x val="-2.6445172351113936E-2"/>
                  <c:y val="-2.256878310423179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B4-44DF-ABA0-8CB62B8DA0A1}"/>
                </c:ext>
              </c:extLst>
            </c:dLbl>
            <c:dLbl>
              <c:idx val="3"/>
              <c:layout>
                <c:manualLayout>
                  <c:x val="-2.6323110539561611E-2"/>
                  <c:y val="-4.513732408883108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B4-44DF-ABA0-8CB62B8DA0A1}"/>
                </c:ext>
              </c:extLst>
            </c:dLbl>
            <c:dLbl>
              <c:idx val="4"/>
              <c:layout>
                <c:manualLayout>
                  <c:x val="-5.3892675453371418E-2"/>
                  <c:y val="4.2002872982423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B4-44DF-ABA0-8CB62B8DA0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VÝSLEDKY_1_2_3!$AN$683:$AN$685</c:f>
              <c:numCache>
                <c:formatCode>General</c:formatCode>
                <c:ptCount val="3"/>
                <c:pt idx="0">
                  <c:v>1</c:v>
                </c:pt>
                <c:pt idx="1">
                  <c:v>3</c:v>
                </c:pt>
                <c:pt idx="2">
                  <c:v>5</c:v>
                </c:pt>
              </c:numCache>
            </c:numRef>
          </c:cat>
          <c:val>
            <c:numRef>
              <c:f>VÝSLEDKY_1_2_3!$AO$683:$AO$685</c:f>
              <c:numCache>
                <c:formatCode>0%</c:formatCode>
                <c:ptCount val="3"/>
                <c:pt idx="0">
                  <c:v>0.11764705882352941</c:v>
                </c:pt>
                <c:pt idx="1">
                  <c:v>0.58823529411764708</c:v>
                </c:pt>
                <c:pt idx="2">
                  <c:v>0.29411764705882354</c:v>
                </c:pt>
              </c:numCache>
            </c:numRef>
          </c:val>
          <c:extLst>
            <c:ext xmlns:c16="http://schemas.microsoft.com/office/drawing/2014/chart" uri="{C3380CC4-5D6E-409C-BE32-E72D297353CC}">
              <c16:uniqueId val="{0000000A-0EB4-44DF-ABA0-8CB62B8DA0A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r>
              <a:rPr lang="en-US"/>
              <a:t>3.11.3 Máte smluvně zajištěna licenční práva k údržbě a rozvoji řešení úřadu i třetími subjekty?</a:t>
            </a:r>
          </a:p>
        </c:rich>
      </c:tx>
      <c:overlay val="0"/>
      <c:spPr>
        <a:noFill/>
        <a:ln>
          <a:noFill/>
        </a:ln>
        <a:effectLst/>
      </c:spPr>
      <c:txPr>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endParaRPr lang="cs-CZ"/>
        </a:p>
      </c:txPr>
    </c:title>
    <c:autoTitleDeleted val="0"/>
    <c:plotArea>
      <c:layout/>
      <c:barChart>
        <c:barDir val="col"/>
        <c:grouping val="clustered"/>
        <c:varyColors val="0"/>
        <c:ser>
          <c:idx val="0"/>
          <c:order val="0"/>
          <c:tx>
            <c:strRef>
              <c:f>VÝSLEDKY_1_2_3!$AM$691</c:f>
              <c:strCache>
                <c:ptCount val="1"/>
                <c:pt idx="0">
                  <c:v>POČET</c:v>
                </c:pt>
              </c:strCache>
            </c:strRef>
          </c:tx>
          <c:spPr>
            <a:noFill/>
            <a:ln w="25400" cap="flat" cmpd="sng" algn="ctr">
              <a:solidFill>
                <a:schemeClr val="accent1"/>
              </a:solidFill>
              <a:miter lim="800000"/>
            </a:ln>
            <a:effectLst/>
          </c:spPr>
          <c:invertIfNegative val="0"/>
          <c:dPt>
            <c:idx val="0"/>
            <c:invertIfNegative val="0"/>
            <c:bubble3D val="0"/>
            <c:spPr>
              <a:solidFill>
                <a:schemeClr val="tx1"/>
              </a:solidFill>
              <a:ln w="25400" cap="flat" cmpd="sng" algn="ctr">
                <a:noFill/>
                <a:miter lim="800000"/>
              </a:ln>
              <a:effectLst/>
            </c:spPr>
            <c:extLst>
              <c:ext xmlns:c16="http://schemas.microsoft.com/office/drawing/2014/chart" uri="{C3380CC4-5D6E-409C-BE32-E72D297353CC}">
                <c16:uniqueId val="{00000001-BDE3-4C3E-A8CE-D574CFF7B613}"/>
              </c:ext>
            </c:extLst>
          </c:dPt>
          <c:dPt>
            <c:idx val="1"/>
            <c:invertIfNegative val="0"/>
            <c:bubble3D val="0"/>
            <c:spPr>
              <a:solidFill>
                <a:srgbClr val="E7E6E6">
                  <a:lumMod val="75000"/>
                </a:srgbClr>
              </a:solidFill>
              <a:ln w="25400" cap="flat" cmpd="sng" algn="ctr">
                <a:noFill/>
                <a:miter lim="800000"/>
              </a:ln>
              <a:effectLst/>
            </c:spPr>
            <c:extLst>
              <c:ext xmlns:c16="http://schemas.microsoft.com/office/drawing/2014/chart" uri="{C3380CC4-5D6E-409C-BE32-E72D297353CC}">
                <c16:uniqueId val="{00000002-BDE3-4C3E-A8CE-D574CFF7B613}"/>
              </c:ext>
            </c:extLst>
          </c:dPt>
          <c:dPt>
            <c:idx val="2"/>
            <c:invertIfNegative val="0"/>
            <c:bubble3D val="0"/>
            <c:spPr>
              <a:solidFill>
                <a:srgbClr val="70AD47"/>
              </a:solidFill>
              <a:ln w="25400" cap="flat" cmpd="sng" algn="ctr">
                <a:noFill/>
                <a:miter lim="800000"/>
              </a:ln>
              <a:effectLst/>
            </c:spPr>
            <c:extLst>
              <c:ext xmlns:c16="http://schemas.microsoft.com/office/drawing/2014/chart" uri="{C3380CC4-5D6E-409C-BE32-E72D297353CC}">
                <c16:uniqueId val="{00000003-BDE3-4C3E-A8CE-D574CFF7B613}"/>
              </c:ext>
            </c:extLst>
          </c:dPt>
          <c:dPt>
            <c:idx val="3"/>
            <c:invertIfNegative val="0"/>
            <c:bubble3D val="0"/>
            <c:spPr>
              <a:solidFill>
                <a:schemeClr val="accent6">
                  <a:lumMod val="40000"/>
                  <a:lumOff val="60000"/>
                </a:schemeClr>
              </a:solidFill>
              <a:ln w="25400" cap="flat" cmpd="sng" algn="ctr">
                <a:noFill/>
                <a:miter lim="800000"/>
              </a:ln>
              <a:effectLst/>
            </c:spPr>
            <c:extLst>
              <c:ext xmlns:c16="http://schemas.microsoft.com/office/drawing/2014/chart" uri="{C3380CC4-5D6E-409C-BE32-E72D297353CC}">
                <c16:uniqueId val="{00000004-BDE3-4C3E-A8CE-D574CFF7B613}"/>
              </c:ext>
            </c:extLst>
          </c:dPt>
          <c:dPt>
            <c:idx val="4"/>
            <c:invertIfNegative val="0"/>
            <c:bubble3D val="0"/>
            <c:spPr>
              <a:solidFill>
                <a:schemeClr val="accent6"/>
              </a:solidFill>
              <a:ln w="25400" cap="flat" cmpd="sng" algn="ctr">
                <a:noFill/>
                <a:miter lim="800000"/>
              </a:ln>
              <a:effectLst/>
            </c:spPr>
            <c:extLst>
              <c:ext xmlns:c16="http://schemas.microsoft.com/office/drawing/2014/chart" uri="{C3380CC4-5D6E-409C-BE32-E72D297353CC}">
                <c16:uniqueId val="{00000005-BDE3-4C3E-A8CE-D574CFF7B61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65000"/>
                        <a:lumOff val="3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VÝSLEDKY_1_2_3!$AN$692:$AN$694</c:f>
              <c:numCache>
                <c:formatCode>General</c:formatCode>
                <c:ptCount val="3"/>
                <c:pt idx="0">
                  <c:v>1</c:v>
                </c:pt>
                <c:pt idx="1">
                  <c:v>3</c:v>
                </c:pt>
                <c:pt idx="2">
                  <c:v>5</c:v>
                </c:pt>
              </c:numCache>
            </c:numRef>
          </c:cat>
          <c:val>
            <c:numRef>
              <c:f>VÝSLEDKY_1_2_3!$AM$692:$AM$694</c:f>
              <c:numCache>
                <c:formatCode>0;\-0;;@</c:formatCode>
                <c:ptCount val="3"/>
                <c:pt idx="0">
                  <c:v>3</c:v>
                </c:pt>
                <c:pt idx="1">
                  <c:v>17</c:v>
                </c:pt>
                <c:pt idx="2">
                  <c:v>14</c:v>
                </c:pt>
              </c:numCache>
            </c:numRef>
          </c:val>
          <c:extLst>
            <c:ext xmlns:c16="http://schemas.microsoft.com/office/drawing/2014/chart" uri="{C3380CC4-5D6E-409C-BE32-E72D297353CC}">
              <c16:uniqueId val="{00000000-CA90-4C2B-BB22-83767462F3BC}"/>
            </c:ext>
          </c:extLst>
        </c:ser>
        <c:dLbls>
          <c:showLegendKey val="0"/>
          <c:showVal val="0"/>
          <c:showCatName val="0"/>
          <c:showSerName val="0"/>
          <c:showPercent val="0"/>
          <c:showBubbleSize val="0"/>
        </c:dLbls>
        <c:gapWidth val="164"/>
        <c:overlap val="-35"/>
        <c:axId val="290741455"/>
        <c:axId val="311235039"/>
      </c:barChart>
      <c:catAx>
        <c:axId val="290741455"/>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cs-CZ"/>
                  <a:t>MATURITA</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cs-CZ"/>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cs-CZ"/>
          </a:p>
        </c:txPr>
        <c:crossAx val="311235039"/>
        <c:crosses val="autoZero"/>
        <c:auto val="1"/>
        <c:lblAlgn val="ctr"/>
        <c:lblOffset val="100"/>
        <c:noMultiLvlLbl val="0"/>
      </c:catAx>
      <c:valAx>
        <c:axId val="311235039"/>
        <c:scaling>
          <c:orientation val="minMax"/>
        </c:scaling>
        <c:delete val="1"/>
        <c:axPos val="l"/>
        <c:numFmt formatCode="0;\-0;;@" sourceLinked="1"/>
        <c:majorTickMark val="none"/>
        <c:minorTickMark val="none"/>
        <c:tickLblPos val="nextTo"/>
        <c:crossAx val="290741455"/>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Máte smluvně zajištěna licenční práva k údržbě a rozvoji řešení úřadu i třetími subjekty?</a:t>
            </a:r>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VÝSLEDKY_1_2_3!$AO$691</c:f>
              <c:strCache>
                <c:ptCount val="1"/>
                <c:pt idx="0">
                  <c:v>ROZLOŽENÍ</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0EB4-44DF-ABA0-8CB62B8DA0A1}"/>
              </c:ext>
            </c:extLst>
          </c:dPt>
          <c:dPt>
            <c:idx val="1"/>
            <c:bubble3D val="0"/>
            <c:spPr>
              <a:solidFill>
                <a:srgbClr val="E7E6E6">
                  <a:lumMod val="75000"/>
                </a:srgbClr>
              </a:solidFill>
              <a:ln w="19050">
                <a:solidFill>
                  <a:schemeClr val="lt1"/>
                </a:solidFill>
              </a:ln>
              <a:effectLst/>
            </c:spPr>
            <c:extLst>
              <c:ext xmlns:c16="http://schemas.microsoft.com/office/drawing/2014/chart" uri="{C3380CC4-5D6E-409C-BE32-E72D297353CC}">
                <c16:uniqueId val="{00000003-0EB4-44DF-ABA0-8CB62B8DA0A1}"/>
              </c:ext>
            </c:extLst>
          </c:dPt>
          <c:dPt>
            <c:idx val="2"/>
            <c:bubble3D val="0"/>
            <c:spPr>
              <a:solidFill>
                <a:srgbClr val="70AD47"/>
              </a:solidFill>
              <a:ln w="19050">
                <a:solidFill>
                  <a:schemeClr val="lt1"/>
                </a:solidFill>
              </a:ln>
              <a:effectLst/>
            </c:spPr>
            <c:extLst>
              <c:ext xmlns:c16="http://schemas.microsoft.com/office/drawing/2014/chart" uri="{C3380CC4-5D6E-409C-BE32-E72D297353CC}">
                <c16:uniqueId val="{00000005-0EB4-44DF-ABA0-8CB62B8DA0A1}"/>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0EB4-44DF-ABA0-8CB62B8DA0A1}"/>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0EB4-44DF-ABA0-8CB62B8DA0A1}"/>
              </c:ext>
            </c:extLst>
          </c:dPt>
          <c:dLbls>
            <c:dLbl>
              <c:idx val="0"/>
              <c:layout>
                <c:manualLayout>
                  <c:x val="2.497693231802571E-2"/>
                  <c:y val="-1.1502225179615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B4-44DF-ABA0-8CB62B8DA0A1}"/>
                </c:ext>
              </c:extLst>
            </c:dLbl>
            <c:dLbl>
              <c:idx val="1"/>
              <c:layout>
                <c:manualLayout>
                  <c:x val="1.169916023980515E-2"/>
                  <c:y val="1.35411972266489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B4-44DF-ABA0-8CB62B8DA0A1}"/>
                </c:ext>
              </c:extLst>
            </c:dLbl>
            <c:dLbl>
              <c:idx val="2"/>
              <c:layout>
                <c:manualLayout>
                  <c:x val="-2.6406397694600268E-2"/>
                  <c:y val="-2.2568882256043477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B4-44DF-ABA0-8CB62B8DA0A1}"/>
                </c:ext>
              </c:extLst>
            </c:dLbl>
            <c:dLbl>
              <c:idx val="3"/>
              <c:layout>
                <c:manualLayout>
                  <c:x val="-2.6323110539561611E-2"/>
                  <c:y val="-4.513732408883108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B4-44DF-ABA0-8CB62B8DA0A1}"/>
                </c:ext>
              </c:extLst>
            </c:dLbl>
            <c:dLbl>
              <c:idx val="4"/>
              <c:layout>
                <c:manualLayout>
                  <c:x val="-5.3892675453371418E-2"/>
                  <c:y val="4.2002872982423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B4-44DF-ABA0-8CB62B8DA0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VÝSLEDKY_1_2_3!$AN$692:$AN$694</c:f>
              <c:numCache>
                <c:formatCode>General</c:formatCode>
                <c:ptCount val="3"/>
                <c:pt idx="0">
                  <c:v>1</c:v>
                </c:pt>
                <c:pt idx="1">
                  <c:v>3</c:v>
                </c:pt>
                <c:pt idx="2">
                  <c:v>5</c:v>
                </c:pt>
              </c:numCache>
            </c:numRef>
          </c:cat>
          <c:val>
            <c:numRef>
              <c:f>VÝSLEDKY_1_2_3!$AO$692:$AO$694</c:f>
              <c:numCache>
                <c:formatCode>0%</c:formatCode>
                <c:ptCount val="3"/>
                <c:pt idx="0">
                  <c:v>8.8235294117647065E-2</c:v>
                </c:pt>
                <c:pt idx="1">
                  <c:v>0.5</c:v>
                </c:pt>
                <c:pt idx="2">
                  <c:v>0.41176470588235292</c:v>
                </c:pt>
              </c:numCache>
            </c:numRef>
          </c:val>
          <c:extLst>
            <c:ext xmlns:c16="http://schemas.microsoft.com/office/drawing/2014/chart" uri="{C3380CC4-5D6E-409C-BE32-E72D297353CC}">
              <c16:uniqueId val="{0000000A-0EB4-44DF-ABA0-8CB62B8DA0A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r>
              <a:rPr lang="en-US"/>
              <a:t>3.11.4 Máte zajištěnu interní kompetenci (kapacity a znalosti) pro údržbu a rozvoj klíčových platforem a řešení úřadu (pro každé řešení tvořící alespoň 10% IT výdajů úřadu)?</a:t>
            </a:r>
          </a:p>
        </c:rich>
      </c:tx>
      <c:overlay val="0"/>
      <c:spPr>
        <a:noFill/>
        <a:ln>
          <a:noFill/>
        </a:ln>
        <a:effectLst/>
      </c:spPr>
      <c:txPr>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endParaRPr lang="cs-CZ"/>
        </a:p>
      </c:txPr>
    </c:title>
    <c:autoTitleDeleted val="0"/>
    <c:plotArea>
      <c:layout/>
      <c:barChart>
        <c:barDir val="col"/>
        <c:grouping val="clustered"/>
        <c:varyColors val="0"/>
        <c:ser>
          <c:idx val="0"/>
          <c:order val="0"/>
          <c:tx>
            <c:strRef>
              <c:f>VÝSLEDKY_1_2_3!$AM$703</c:f>
              <c:strCache>
                <c:ptCount val="1"/>
                <c:pt idx="0">
                  <c:v>POČET</c:v>
                </c:pt>
              </c:strCache>
            </c:strRef>
          </c:tx>
          <c:spPr>
            <a:noFill/>
            <a:ln w="25400" cap="flat" cmpd="sng" algn="ctr">
              <a:solidFill>
                <a:schemeClr val="accent1"/>
              </a:solidFill>
              <a:miter lim="800000"/>
            </a:ln>
            <a:effectLst/>
          </c:spPr>
          <c:invertIfNegative val="0"/>
          <c:dPt>
            <c:idx val="0"/>
            <c:invertIfNegative val="0"/>
            <c:bubble3D val="0"/>
            <c:spPr>
              <a:solidFill>
                <a:schemeClr val="tx1"/>
              </a:solidFill>
              <a:ln w="25400" cap="flat" cmpd="sng" algn="ctr">
                <a:noFill/>
                <a:miter lim="800000"/>
              </a:ln>
              <a:effectLst/>
            </c:spPr>
            <c:extLst>
              <c:ext xmlns:c16="http://schemas.microsoft.com/office/drawing/2014/chart" uri="{C3380CC4-5D6E-409C-BE32-E72D297353CC}">
                <c16:uniqueId val="{00000001-BDE3-4C3E-A8CE-D574CFF7B613}"/>
              </c:ext>
            </c:extLst>
          </c:dPt>
          <c:dPt>
            <c:idx val="1"/>
            <c:invertIfNegative val="0"/>
            <c:bubble3D val="0"/>
            <c:spPr>
              <a:solidFill>
                <a:srgbClr val="E7E6E6">
                  <a:lumMod val="75000"/>
                </a:srgbClr>
              </a:solidFill>
              <a:ln w="25400" cap="flat" cmpd="sng" algn="ctr">
                <a:noFill/>
                <a:miter lim="800000"/>
              </a:ln>
              <a:effectLst/>
            </c:spPr>
            <c:extLst>
              <c:ext xmlns:c16="http://schemas.microsoft.com/office/drawing/2014/chart" uri="{C3380CC4-5D6E-409C-BE32-E72D297353CC}">
                <c16:uniqueId val="{00000002-BDE3-4C3E-A8CE-D574CFF7B613}"/>
              </c:ext>
            </c:extLst>
          </c:dPt>
          <c:dPt>
            <c:idx val="2"/>
            <c:invertIfNegative val="0"/>
            <c:bubble3D val="0"/>
            <c:spPr>
              <a:solidFill>
                <a:srgbClr val="70AD47"/>
              </a:solidFill>
              <a:ln w="25400" cap="flat" cmpd="sng" algn="ctr">
                <a:noFill/>
                <a:miter lim="800000"/>
              </a:ln>
              <a:effectLst/>
            </c:spPr>
            <c:extLst>
              <c:ext xmlns:c16="http://schemas.microsoft.com/office/drawing/2014/chart" uri="{C3380CC4-5D6E-409C-BE32-E72D297353CC}">
                <c16:uniqueId val="{00000003-BDE3-4C3E-A8CE-D574CFF7B613}"/>
              </c:ext>
            </c:extLst>
          </c:dPt>
          <c:dPt>
            <c:idx val="3"/>
            <c:invertIfNegative val="0"/>
            <c:bubble3D val="0"/>
            <c:spPr>
              <a:solidFill>
                <a:schemeClr val="accent6">
                  <a:lumMod val="40000"/>
                  <a:lumOff val="60000"/>
                </a:schemeClr>
              </a:solidFill>
              <a:ln w="25400" cap="flat" cmpd="sng" algn="ctr">
                <a:noFill/>
                <a:miter lim="800000"/>
              </a:ln>
              <a:effectLst/>
            </c:spPr>
            <c:extLst>
              <c:ext xmlns:c16="http://schemas.microsoft.com/office/drawing/2014/chart" uri="{C3380CC4-5D6E-409C-BE32-E72D297353CC}">
                <c16:uniqueId val="{00000004-BDE3-4C3E-A8CE-D574CFF7B613}"/>
              </c:ext>
            </c:extLst>
          </c:dPt>
          <c:dPt>
            <c:idx val="4"/>
            <c:invertIfNegative val="0"/>
            <c:bubble3D val="0"/>
            <c:spPr>
              <a:solidFill>
                <a:schemeClr val="accent6"/>
              </a:solidFill>
              <a:ln w="25400" cap="flat" cmpd="sng" algn="ctr">
                <a:noFill/>
                <a:miter lim="800000"/>
              </a:ln>
              <a:effectLst/>
            </c:spPr>
            <c:extLst>
              <c:ext xmlns:c16="http://schemas.microsoft.com/office/drawing/2014/chart" uri="{C3380CC4-5D6E-409C-BE32-E72D297353CC}">
                <c16:uniqueId val="{00000005-BDE3-4C3E-A8CE-D574CFF7B61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65000"/>
                        <a:lumOff val="3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VÝSLEDKY_1_2_3!$AN$704:$AN$706</c:f>
              <c:numCache>
                <c:formatCode>General</c:formatCode>
                <c:ptCount val="3"/>
                <c:pt idx="0">
                  <c:v>1</c:v>
                </c:pt>
                <c:pt idx="1">
                  <c:v>3</c:v>
                </c:pt>
                <c:pt idx="2">
                  <c:v>5</c:v>
                </c:pt>
              </c:numCache>
            </c:numRef>
          </c:cat>
          <c:val>
            <c:numRef>
              <c:f>VÝSLEDKY_1_2_3!$AM$704:$AM$706</c:f>
              <c:numCache>
                <c:formatCode>0;\-0;;@</c:formatCode>
                <c:ptCount val="3"/>
                <c:pt idx="0">
                  <c:v>16</c:v>
                </c:pt>
                <c:pt idx="1">
                  <c:v>13</c:v>
                </c:pt>
                <c:pt idx="2">
                  <c:v>5</c:v>
                </c:pt>
              </c:numCache>
            </c:numRef>
          </c:val>
          <c:extLst>
            <c:ext xmlns:c16="http://schemas.microsoft.com/office/drawing/2014/chart" uri="{C3380CC4-5D6E-409C-BE32-E72D297353CC}">
              <c16:uniqueId val="{00000000-CA90-4C2B-BB22-83767462F3BC}"/>
            </c:ext>
          </c:extLst>
        </c:ser>
        <c:dLbls>
          <c:showLegendKey val="0"/>
          <c:showVal val="0"/>
          <c:showCatName val="0"/>
          <c:showSerName val="0"/>
          <c:showPercent val="0"/>
          <c:showBubbleSize val="0"/>
        </c:dLbls>
        <c:gapWidth val="164"/>
        <c:overlap val="-35"/>
        <c:axId val="290741455"/>
        <c:axId val="311235039"/>
      </c:barChart>
      <c:catAx>
        <c:axId val="290741455"/>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cs-CZ"/>
                  <a:t>Název</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cs-CZ"/>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cs-CZ"/>
          </a:p>
        </c:txPr>
        <c:crossAx val="311235039"/>
        <c:crosses val="autoZero"/>
        <c:auto val="1"/>
        <c:lblAlgn val="ctr"/>
        <c:lblOffset val="100"/>
        <c:noMultiLvlLbl val="0"/>
      </c:catAx>
      <c:valAx>
        <c:axId val="311235039"/>
        <c:scaling>
          <c:orientation val="minMax"/>
        </c:scaling>
        <c:delete val="1"/>
        <c:axPos val="l"/>
        <c:numFmt formatCode="0;\-0;;@" sourceLinked="1"/>
        <c:majorTickMark val="none"/>
        <c:minorTickMark val="none"/>
        <c:tickLblPos val="nextTo"/>
        <c:crossAx val="290741455"/>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Máte zajištěnu interní kompetenci pro údržbu a rozvoj klíčových platforem?</a:t>
            </a:r>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VÝSLEDKY_1_2_3!$AO$703</c:f>
              <c:strCache>
                <c:ptCount val="1"/>
                <c:pt idx="0">
                  <c:v>ROZLOŽENÍ</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0EB4-44DF-ABA0-8CB62B8DA0A1}"/>
              </c:ext>
            </c:extLst>
          </c:dPt>
          <c:dPt>
            <c:idx val="1"/>
            <c:bubble3D val="0"/>
            <c:spPr>
              <a:solidFill>
                <a:srgbClr val="E7E6E6">
                  <a:lumMod val="75000"/>
                </a:srgbClr>
              </a:solidFill>
              <a:ln w="19050">
                <a:solidFill>
                  <a:schemeClr val="lt1"/>
                </a:solidFill>
              </a:ln>
              <a:effectLst/>
            </c:spPr>
            <c:extLst>
              <c:ext xmlns:c16="http://schemas.microsoft.com/office/drawing/2014/chart" uri="{C3380CC4-5D6E-409C-BE32-E72D297353CC}">
                <c16:uniqueId val="{00000003-0EB4-44DF-ABA0-8CB62B8DA0A1}"/>
              </c:ext>
            </c:extLst>
          </c:dPt>
          <c:dPt>
            <c:idx val="2"/>
            <c:bubble3D val="0"/>
            <c:spPr>
              <a:solidFill>
                <a:srgbClr val="70AD47"/>
              </a:solidFill>
              <a:ln w="19050">
                <a:solidFill>
                  <a:schemeClr val="lt1"/>
                </a:solidFill>
              </a:ln>
              <a:effectLst/>
            </c:spPr>
            <c:extLst>
              <c:ext xmlns:c16="http://schemas.microsoft.com/office/drawing/2014/chart" uri="{C3380CC4-5D6E-409C-BE32-E72D297353CC}">
                <c16:uniqueId val="{00000005-0EB4-44DF-ABA0-8CB62B8DA0A1}"/>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0EB4-44DF-ABA0-8CB62B8DA0A1}"/>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0EB4-44DF-ABA0-8CB62B8DA0A1}"/>
              </c:ext>
            </c:extLst>
          </c:dPt>
          <c:dLbls>
            <c:dLbl>
              <c:idx val="0"/>
              <c:layout>
                <c:manualLayout>
                  <c:x val="2.497693231802571E-2"/>
                  <c:y val="-1.1502225179615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B4-44DF-ABA0-8CB62B8DA0A1}"/>
                </c:ext>
              </c:extLst>
            </c:dLbl>
            <c:dLbl>
              <c:idx val="1"/>
              <c:layout>
                <c:manualLayout>
                  <c:x val="-1.8889357704032935E-2"/>
                  <c:y val="8.6733440325529321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B4-44DF-ABA0-8CB62B8DA0A1}"/>
                </c:ext>
              </c:extLst>
            </c:dLbl>
            <c:dLbl>
              <c:idx val="2"/>
              <c:layout>
                <c:manualLayout>
                  <c:x val="2.9247900599512766E-2"/>
                  <c:y val="-2.2568662044415294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B4-44DF-ABA0-8CB62B8DA0A1}"/>
                </c:ext>
              </c:extLst>
            </c:dLbl>
            <c:dLbl>
              <c:idx val="3"/>
              <c:layout>
                <c:manualLayout>
                  <c:x val="-2.6323110539561611E-2"/>
                  <c:y val="-4.513732408883108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B4-44DF-ABA0-8CB62B8DA0A1}"/>
                </c:ext>
              </c:extLst>
            </c:dLbl>
            <c:dLbl>
              <c:idx val="4"/>
              <c:layout>
                <c:manualLayout>
                  <c:x val="-5.3892675453371418E-2"/>
                  <c:y val="4.2002872982423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B4-44DF-ABA0-8CB62B8DA0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VÝSLEDKY_1_2_3!$AN$704:$AN$706</c:f>
              <c:numCache>
                <c:formatCode>General</c:formatCode>
                <c:ptCount val="3"/>
                <c:pt idx="0">
                  <c:v>1</c:v>
                </c:pt>
                <c:pt idx="1">
                  <c:v>3</c:v>
                </c:pt>
                <c:pt idx="2">
                  <c:v>5</c:v>
                </c:pt>
              </c:numCache>
            </c:numRef>
          </c:cat>
          <c:val>
            <c:numRef>
              <c:f>VÝSLEDKY_1_2_3!$AO$704:$AO$706</c:f>
              <c:numCache>
                <c:formatCode>0%</c:formatCode>
                <c:ptCount val="3"/>
                <c:pt idx="0">
                  <c:v>0.47058823529411764</c:v>
                </c:pt>
                <c:pt idx="1">
                  <c:v>0.38235294117647056</c:v>
                </c:pt>
                <c:pt idx="2">
                  <c:v>0.14705882352941177</c:v>
                </c:pt>
              </c:numCache>
            </c:numRef>
          </c:val>
          <c:extLst>
            <c:ext xmlns:c16="http://schemas.microsoft.com/office/drawing/2014/chart" uri="{C3380CC4-5D6E-409C-BE32-E72D297353CC}">
              <c16:uniqueId val="{0000000A-0EB4-44DF-ABA0-8CB62B8DA0A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lang="en-US" sz="1800" b="1" i="0" u="none" strike="noStrike" kern="1200" spc="0" baseline="0">
                <a:solidFill>
                  <a:sysClr val="windowText" lastClr="000000"/>
                </a:solidFill>
                <a:latin typeface="+mn-lt"/>
                <a:ea typeface="+mn-ea"/>
                <a:cs typeface="+mn-cs"/>
              </a:defRPr>
            </a:pPr>
            <a:r>
              <a:rPr lang="cs-CZ"/>
              <a:t>3 Úroveň řízení IT celkově (průměrná hodnota maturity  jednotlivých subjektů)</a:t>
            </a:r>
          </a:p>
        </c:rich>
      </c:tx>
      <c:layout>
        <c:manualLayout>
          <c:xMode val="edge"/>
          <c:yMode val="edge"/>
          <c:x val="3.3050737406278799E-2"/>
          <c:y val="1.3306078591569893E-2"/>
        </c:manualLayout>
      </c:layout>
      <c:overlay val="0"/>
      <c:spPr>
        <a:noFill/>
        <a:ln>
          <a:noFill/>
        </a:ln>
        <a:effectLst/>
      </c:spPr>
      <c:txPr>
        <a:bodyPr rot="0" spcFirstLastPara="1" vertOverflow="ellipsis" vert="horz" wrap="square" anchor="ctr" anchorCtr="1"/>
        <a:lstStyle/>
        <a:p>
          <a:pPr algn="l">
            <a:defRPr lang="en-US" sz="1800" b="1" i="0" u="none" strike="noStrike" kern="1200" spc="0" baseline="0">
              <a:solidFill>
                <a:sysClr val="windowText" lastClr="000000"/>
              </a:solidFill>
              <a:latin typeface="+mn-lt"/>
              <a:ea typeface="+mn-ea"/>
              <a:cs typeface="+mn-cs"/>
            </a:defRPr>
          </a:pPr>
          <a:endParaRPr lang="cs-CZ"/>
        </a:p>
      </c:txPr>
    </c:title>
    <c:autoTitleDeleted val="0"/>
    <c:plotArea>
      <c:layout>
        <c:manualLayout>
          <c:layoutTarget val="inner"/>
          <c:xMode val="edge"/>
          <c:yMode val="edge"/>
          <c:x val="2.9993007410603692E-2"/>
          <c:y val="8.3330731983480261E-2"/>
          <c:w val="0.95991507006372911"/>
          <c:h val="0.89294980647472444"/>
        </c:manualLayout>
      </c:layout>
      <c:scatterChart>
        <c:scatterStyle val="lineMarker"/>
        <c:varyColors val="0"/>
        <c:ser>
          <c:idx val="0"/>
          <c:order val="0"/>
          <c:tx>
            <c:strRef>
              <c:f>VÝSLEDKY_1_2_3!$C$777</c:f>
              <c:strCache>
                <c:ptCount val="1"/>
                <c:pt idx="0">
                  <c:v>3 Úroveň řízení IT celkově - průměrná hodnota maturity jednotlivých subjektů</c:v>
                </c:pt>
              </c:strCache>
            </c:strRef>
          </c:tx>
          <c:spPr>
            <a:ln w="25400" cap="rnd">
              <a:noFill/>
              <a:round/>
            </a:ln>
            <a:effectLst/>
          </c:spPr>
          <c:marker>
            <c:symbol val="circle"/>
            <c:size val="12"/>
            <c:spPr>
              <a:solidFill>
                <a:schemeClr val="accent1">
                  <a:lumMod val="50000"/>
                </a:schemeClr>
              </a:solidFill>
              <a:ln w="38100">
                <a:noFill/>
              </a:ln>
              <a:effectLst/>
            </c:spPr>
          </c:marker>
          <c:dPt>
            <c:idx val="0"/>
            <c:marker>
              <c:symbol val="circle"/>
              <c:size val="12"/>
              <c:spPr>
                <a:solidFill>
                  <a:srgbClr val="00B0F0"/>
                </a:solidFill>
                <a:ln w="38100">
                  <a:noFill/>
                </a:ln>
                <a:effectLst/>
              </c:spPr>
            </c:marker>
            <c:bubble3D val="0"/>
            <c:extLst>
              <c:ext xmlns:c16="http://schemas.microsoft.com/office/drawing/2014/chart" uri="{C3380CC4-5D6E-409C-BE32-E72D297353CC}">
                <c16:uniqueId val="{00000004-A2E4-4159-9006-3A05E589A701}"/>
              </c:ext>
            </c:extLst>
          </c:dPt>
          <c:dPt>
            <c:idx val="1"/>
            <c:marker>
              <c:symbol val="circle"/>
              <c:size val="12"/>
              <c:spPr>
                <a:solidFill>
                  <a:srgbClr val="00B0F0"/>
                </a:solidFill>
                <a:ln w="38100">
                  <a:noFill/>
                </a:ln>
                <a:effectLst/>
              </c:spPr>
            </c:marker>
            <c:bubble3D val="0"/>
            <c:extLst>
              <c:ext xmlns:c16="http://schemas.microsoft.com/office/drawing/2014/chart" uri="{C3380CC4-5D6E-409C-BE32-E72D297353CC}">
                <c16:uniqueId val="{0000000D-18B5-4534-AAF4-9CA22520D2FE}"/>
              </c:ext>
            </c:extLst>
          </c:dPt>
          <c:dPt>
            <c:idx val="2"/>
            <c:marker>
              <c:symbol val="circle"/>
              <c:size val="12"/>
              <c:spPr>
                <a:solidFill>
                  <a:srgbClr val="00B0F0"/>
                </a:solidFill>
                <a:ln w="38100">
                  <a:noFill/>
                </a:ln>
                <a:effectLst/>
              </c:spPr>
            </c:marker>
            <c:bubble3D val="0"/>
            <c:extLst>
              <c:ext xmlns:c16="http://schemas.microsoft.com/office/drawing/2014/chart" uri="{C3380CC4-5D6E-409C-BE32-E72D297353CC}">
                <c16:uniqueId val="{0000000E-18B5-4534-AAF4-9CA22520D2FE}"/>
              </c:ext>
            </c:extLst>
          </c:dPt>
          <c:dPt>
            <c:idx val="3"/>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43-9242-47C0-A80E-AFED2CDF1FAA}"/>
              </c:ext>
            </c:extLst>
          </c:dPt>
          <c:dPt>
            <c:idx val="4"/>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5-A2E4-4159-9006-3A05E589A701}"/>
              </c:ext>
            </c:extLst>
          </c:dPt>
          <c:dPt>
            <c:idx val="5"/>
            <c:marker>
              <c:symbol val="circle"/>
              <c:size val="12"/>
              <c:spPr>
                <a:solidFill>
                  <a:srgbClr val="00B0F0"/>
                </a:solidFill>
                <a:ln w="38100">
                  <a:noFill/>
                </a:ln>
                <a:effectLst/>
              </c:spPr>
            </c:marker>
            <c:bubble3D val="0"/>
            <c:extLst>
              <c:ext xmlns:c16="http://schemas.microsoft.com/office/drawing/2014/chart" uri="{C3380CC4-5D6E-409C-BE32-E72D297353CC}">
                <c16:uniqueId val="{00000002-4E91-446C-9B1C-F558F7B3CA19}"/>
              </c:ext>
            </c:extLst>
          </c:dPt>
          <c:dPt>
            <c:idx val="6"/>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B-D822-4D2B-AA2B-E16629EC0121}"/>
              </c:ext>
            </c:extLst>
          </c:dPt>
          <c:dPt>
            <c:idx val="7"/>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1-1905-4DE6-98AE-06741EF5B6F6}"/>
              </c:ext>
            </c:extLst>
          </c:dPt>
          <c:dPt>
            <c:idx val="8"/>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7-74D3-455B-B21D-0B6276833B05}"/>
              </c:ext>
            </c:extLst>
          </c:dPt>
          <c:dPt>
            <c:idx val="9"/>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9-05B3-4B83-808A-552A8AA897B6}"/>
              </c:ext>
            </c:extLst>
          </c:dPt>
          <c:dPt>
            <c:idx val="10"/>
            <c:marker>
              <c:symbol val="circle"/>
              <c:size val="12"/>
              <c:spPr>
                <a:solidFill>
                  <a:srgbClr val="00B0F0"/>
                </a:solidFill>
                <a:ln w="38100">
                  <a:noFill/>
                </a:ln>
                <a:effectLst/>
              </c:spPr>
            </c:marker>
            <c:bubble3D val="0"/>
            <c:extLst>
              <c:ext xmlns:c16="http://schemas.microsoft.com/office/drawing/2014/chart" uri="{C3380CC4-5D6E-409C-BE32-E72D297353CC}">
                <c16:uniqueId val="{00000004-7730-421E-8A26-7604EEABF70E}"/>
              </c:ext>
            </c:extLst>
          </c:dPt>
          <c:dPt>
            <c:idx val="11"/>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2-1905-4DE6-98AE-06741EF5B6F6}"/>
              </c:ext>
            </c:extLst>
          </c:dPt>
          <c:dPt>
            <c:idx val="12"/>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3-1905-4DE6-98AE-06741EF5B6F6}"/>
              </c:ext>
            </c:extLst>
          </c:dPt>
          <c:dPt>
            <c:idx val="13"/>
            <c:marker>
              <c:symbol val="circle"/>
              <c:size val="12"/>
              <c:spPr>
                <a:solidFill>
                  <a:srgbClr val="00B0F0"/>
                </a:solidFill>
                <a:ln w="38100">
                  <a:noFill/>
                </a:ln>
                <a:effectLst/>
              </c:spPr>
            </c:marker>
            <c:bubble3D val="0"/>
            <c:extLst>
              <c:ext xmlns:c16="http://schemas.microsoft.com/office/drawing/2014/chart" uri="{C3380CC4-5D6E-409C-BE32-E72D297353CC}">
                <c16:uniqueId val="{00000003-A2E4-4159-9006-3A05E589A701}"/>
              </c:ext>
            </c:extLst>
          </c:dPt>
          <c:dLbls>
            <c:dLbl>
              <c:idx val="16"/>
              <c:layout>
                <c:manualLayout>
                  <c:x val="8.1137813585765908E-4"/>
                  <c:y val="1.650273554105219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30-421E-8A26-7604EEABF70E}"/>
                </c:ext>
              </c:extLst>
            </c:dLbl>
            <c:dLbl>
              <c:idx val="19"/>
              <c:layout>
                <c:manualLayout>
                  <c:x val="-2.2826972001798864E-2"/>
                  <c:y val="2.4577429640485371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30-421E-8A26-7604EEABF70E}"/>
                </c:ext>
              </c:extLst>
            </c:dLbl>
            <c:dLbl>
              <c:idx val="30"/>
              <c:layout>
                <c:manualLayout>
                  <c:x val="-3.1284063122601444E-2"/>
                  <c:y val="-4.2962602214991333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8B5-4534-AAF4-9CA22520D2FE}"/>
                </c:ext>
              </c:extLst>
            </c:dLbl>
            <c:spPr>
              <a:noFill/>
              <a:ln>
                <a:noFill/>
              </a:ln>
              <a:effectLst/>
            </c:spPr>
            <c:txPr>
              <a:bodyPr rot="0" spcFirstLastPara="1" vertOverflow="ellipsis" vert="horz" wrap="square" anchor="ctr" anchorCtr="1"/>
              <a:lstStyle/>
              <a:p>
                <a:pPr>
                  <a:defRPr lang="en-US" sz="1200" b="0" i="0" u="none" strike="noStrike" kern="1200" baseline="0">
                    <a:solidFill>
                      <a:schemeClr val="tx1"/>
                    </a:solidFill>
                    <a:latin typeface="+mn-lt"/>
                    <a:ea typeface="+mn-ea"/>
                    <a:cs typeface="+mn-cs"/>
                  </a:defRPr>
                </a:pPr>
                <a:endParaRPr lang="cs-CZ"/>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VÝSLEDKY_1_2_3!$D$776:$AK$776</c:f>
              <c:strCache>
                <c:ptCount val="34"/>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pt idx="23">
                  <c:v>ÚSÚ 21</c:v>
                </c:pt>
                <c:pt idx="24">
                  <c:v>ÚSÚ 22</c:v>
                </c:pt>
                <c:pt idx="25">
                  <c:v>ÚSÚ 23</c:v>
                </c:pt>
                <c:pt idx="26">
                  <c:v>ÚSÚ 24</c:v>
                </c:pt>
                <c:pt idx="27">
                  <c:v>ÚSÚ 25</c:v>
                </c:pt>
                <c:pt idx="28">
                  <c:v>ÚSÚ 26</c:v>
                </c:pt>
                <c:pt idx="29">
                  <c:v>ÚSÚ 27</c:v>
                </c:pt>
                <c:pt idx="30">
                  <c:v>ÚSÚ 28</c:v>
                </c:pt>
                <c:pt idx="31">
                  <c:v>ÚSÚ 29</c:v>
                </c:pt>
                <c:pt idx="32">
                  <c:v>ÚSÚ 30</c:v>
                </c:pt>
                <c:pt idx="33">
                  <c:v>ÚSÚ 31</c:v>
                </c:pt>
              </c:strCache>
            </c:strRef>
          </c:xVal>
          <c:yVal>
            <c:numRef>
              <c:f>VÝSLEDKY_1_2_3!$D$777:$AK$777</c:f>
              <c:numCache>
                <c:formatCode>0.00_ ;\-0.00\ </c:formatCode>
                <c:ptCount val="34"/>
                <c:pt idx="0">
                  <c:v>3.7647058823529411</c:v>
                </c:pt>
                <c:pt idx="1">
                  <c:v>2.7647058823529411</c:v>
                </c:pt>
                <c:pt idx="2">
                  <c:v>4.3529411764705879</c:v>
                </c:pt>
                <c:pt idx="3">
                  <c:v>3.7647058823529411</c:v>
                </c:pt>
                <c:pt idx="4">
                  <c:v>3.1176470588235294</c:v>
                </c:pt>
                <c:pt idx="5">
                  <c:v>3.2941176470588234</c:v>
                </c:pt>
                <c:pt idx="6">
                  <c:v>2.7058823529411766</c:v>
                </c:pt>
                <c:pt idx="7">
                  <c:v>2</c:v>
                </c:pt>
                <c:pt idx="8">
                  <c:v>2.7058823529411766</c:v>
                </c:pt>
                <c:pt idx="9">
                  <c:v>2.9411764705882355</c:v>
                </c:pt>
                <c:pt idx="10">
                  <c:v>2.7058823529411766</c:v>
                </c:pt>
                <c:pt idx="11">
                  <c:v>3.9411764705882355</c:v>
                </c:pt>
                <c:pt idx="12">
                  <c:v>4.0588235294117645</c:v>
                </c:pt>
                <c:pt idx="13">
                  <c:v>2.1764705882352939</c:v>
                </c:pt>
                <c:pt idx="14">
                  <c:v>3.2352941176470589</c:v>
                </c:pt>
                <c:pt idx="15">
                  <c:v>4.117647058823529</c:v>
                </c:pt>
                <c:pt idx="16">
                  <c:v>4.6470588235294121</c:v>
                </c:pt>
                <c:pt idx="17">
                  <c:v>3.3529411764705883</c:v>
                </c:pt>
                <c:pt idx="18">
                  <c:v>3.8823529411764706</c:v>
                </c:pt>
                <c:pt idx="19">
                  <c:v>2.6470588235294117</c:v>
                </c:pt>
                <c:pt idx="20">
                  <c:v>4.117647058823529</c:v>
                </c:pt>
                <c:pt idx="21">
                  <c:v>3.2352941176470589</c:v>
                </c:pt>
                <c:pt idx="22">
                  <c:v>2.4117647058823528</c:v>
                </c:pt>
                <c:pt idx="23">
                  <c:v>3.3529411764705883</c:v>
                </c:pt>
                <c:pt idx="24">
                  <c:v>4.3529411764705879</c:v>
                </c:pt>
                <c:pt idx="25">
                  <c:v>1.8235294117647058</c:v>
                </c:pt>
                <c:pt idx="26">
                  <c:v>3.6470588235294117</c:v>
                </c:pt>
                <c:pt idx="27">
                  <c:v>3.1176470588235294</c:v>
                </c:pt>
                <c:pt idx="28">
                  <c:v>3.4705882352941178</c:v>
                </c:pt>
                <c:pt idx="29">
                  <c:v>3.7647058823529411</c:v>
                </c:pt>
                <c:pt idx="30">
                  <c:v>2.0588235294117645</c:v>
                </c:pt>
                <c:pt idx="31">
                  <c:v>2.7058823529411766</c:v>
                </c:pt>
                <c:pt idx="32">
                  <c:v>2.8823529411764706</c:v>
                </c:pt>
                <c:pt idx="33">
                  <c:v>2.1764705882352939</c:v>
                </c:pt>
              </c:numCache>
            </c:numRef>
          </c:yVal>
          <c:smooth val="0"/>
          <c:extLst>
            <c:ext xmlns:c16="http://schemas.microsoft.com/office/drawing/2014/chart" uri="{C3380CC4-5D6E-409C-BE32-E72D297353CC}">
              <c16:uniqueId val="{00000001-7730-421E-8A26-7604EEABF70E}"/>
            </c:ext>
          </c:extLst>
        </c:ser>
        <c:ser>
          <c:idx val="1"/>
          <c:order val="1"/>
          <c:tx>
            <c:strRef>
              <c:f>VÝSLEDKY_1_2_3!$C$778</c:f>
              <c:strCache>
                <c:ptCount val="1"/>
                <c:pt idx="0">
                  <c:v>CELKOVÝ PRŮMĚR ZA VŠECHNY SUBJEKTY</c:v>
                </c:pt>
              </c:strCache>
            </c:strRef>
          </c:tx>
          <c:spPr>
            <a:ln w="28575" cap="rnd">
              <a:solidFill>
                <a:schemeClr val="tx1"/>
              </a:solidFill>
              <a:prstDash val="dashDot"/>
              <a:round/>
            </a:ln>
            <a:effectLst/>
          </c:spPr>
          <c:marker>
            <c:symbol val="none"/>
          </c:marker>
          <c:xVal>
            <c:strRef>
              <c:f>VÝSLEDKY_1_2_3!$D$776:$AK$776</c:f>
              <c:strCache>
                <c:ptCount val="34"/>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pt idx="23">
                  <c:v>ÚSÚ 21</c:v>
                </c:pt>
                <c:pt idx="24">
                  <c:v>ÚSÚ 22</c:v>
                </c:pt>
                <c:pt idx="25">
                  <c:v>ÚSÚ 23</c:v>
                </c:pt>
                <c:pt idx="26">
                  <c:v>ÚSÚ 24</c:v>
                </c:pt>
                <c:pt idx="27">
                  <c:v>ÚSÚ 25</c:v>
                </c:pt>
                <c:pt idx="28">
                  <c:v>ÚSÚ 26</c:v>
                </c:pt>
                <c:pt idx="29">
                  <c:v>ÚSÚ 27</c:v>
                </c:pt>
                <c:pt idx="30">
                  <c:v>ÚSÚ 28</c:v>
                </c:pt>
                <c:pt idx="31">
                  <c:v>ÚSÚ 29</c:v>
                </c:pt>
                <c:pt idx="32">
                  <c:v>ÚSÚ 30</c:v>
                </c:pt>
                <c:pt idx="33">
                  <c:v>ÚSÚ 31</c:v>
                </c:pt>
              </c:strCache>
            </c:strRef>
          </c:xVal>
          <c:yVal>
            <c:numRef>
              <c:f>VÝSLEDKY_1_2_3!$D$778:$AK$778</c:f>
              <c:numCache>
                <c:formatCode>0.00</c:formatCode>
                <c:ptCount val="34"/>
                <c:pt idx="0">
                  <c:v>3.2145328719723185</c:v>
                </c:pt>
                <c:pt idx="1">
                  <c:v>3.2145328719723185</c:v>
                </c:pt>
                <c:pt idx="2">
                  <c:v>3.2145328719723185</c:v>
                </c:pt>
                <c:pt idx="3">
                  <c:v>3.2145328719723185</c:v>
                </c:pt>
                <c:pt idx="4">
                  <c:v>3.2145328719723185</c:v>
                </c:pt>
                <c:pt idx="5">
                  <c:v>3.2145328719723185</c:v>
                </c:pt>
                <c:pt idx="6">
                  <c:v>3.2145328719723185</c:v>
                </c:pt>
                <c:pt idx="7">
                  <c:v>3.2145328719723185</c:v>
                </c:pt>
                <c:pt idx="8">
                  <c:v>3.2145328719723185</c:v>
                </c:pt>
                <c:pt idx="9">
                  <c:v>3.2145328719723185</c:v>
                </c:pt>
                <c:pt idx="10">
                  <c:v>3.2145328719723185</c:v>
                </c:pt>
                <c:pt idx="11">
                  <c:v>3.2145328719723185</c:v>
                </c:pt>
                <c:pt idx="12">
                  <c:v>3.2145328719723185</c:v>
                </c:pt>
                <c:pt idx="13">
                  <c:v>3.2145328719723185</c:v>
                </c:pt>
                <c:pt idx="14">
                  <c:v>3.2145328719723185</c:v>
                </c:pt>
                <c:pt idx="15">
                  <c:v>3.2145328719723185</c:v>
                </c:pt>
                <c:pt idx="16">
                  <c:v>3.2145328719723185</c:v>
                </c:pt>
                <c:pt idx="17">
                  <c:v>3.2145328719723185</c:v>
                </c:pt>
                <c:pt idx="18">
                  <c:v>3.2145328719723185</c:v>
                </c:pt>
                <c:pt idx="19">
                  <c:v>3.2145328719723185</c:v>
                </c:pt>
                <c:pt idx="20">
                  <c:v>3.2145328719723185</c:v>
                </c:pt>
                <c:pt idx="21">
                  <c:v>3.2145328719723185</c:v>
                </c:pt>
                <c:pt idx="22">
                  <c:v>3.2145328719723185</c:v>
                </c:pt>
                <c:pt idx="23">
                  <c:v>3.2145328719723185</c:v>
                </c:pt>
                <c:pt idx="24">
                  <c:v>3.2145328719723185</c:v>
                </c:pt>
                <c:pt idx="25">
                  <c:v>3.2145328719723185</c:v>
                </c:pt>
                <c:pt idx="26">
                  <c:v>3.2145328719723185</c:v>
                </c:pt>
                <c:pt idx="27">
                  <c:v>3.2145328719723185</c:v>
                </c:pt>
                <c:pt idx="28">
                  <c:v>3.2145328719723185</c:v>
                </c:pt>
                <c:pt idx="29">
                  <c:v>3.2145328719723185</c:v>
                </c:pt>
                <c:pt idx="30">
                  <c:v>3.2145328719723185</c:v>
                </c:pt>
                <c:pt idx="31">
                  <c:v>3.2145328719723185</c:v>
                </c:pt>
                <c:pt idx="32">
                  <c:v>3.2145328719723185</c:v>
                </c:pt>
                <c:pt idx="33">
                  <c:v>3.2145328719723185</c:v>
                </c:pt>
              </c:numCache>
            </c:numRef>
          </c:yVal>
          <c:smooth val="0"/>
          <c:extLst>
            <c:ext xmlns:c16="http://schemas.microsoft.com/office/drawing/2014/chart" uri="{C3380CC4-5D6E-409C-BE32-E72D297353CC}">
              <c16:uniqueId val="{00000010-18B5-4534-AAF4-9CA22520D2FE}"/>
            </c:ext>
          </c:extLst>
        </c:ser>
        <c:dLbls>
          <c:showLegendKey val="0"/>
          <c:showVal val="0"/>
          <c:showCatName val="0"/>
          <c:showSerName val="0"/>
          <c:showPercent val="0"/>
          <c:showBubbleSize val="0"/>
        </c:dLbls>
        <c:axId val="724126120"/>
        <c:axId val="724124480"/>
      </c:scatterChart>
      <c:valAx>
        <c:axId val="724126120"/>
        <c:scaling>
          <c:orientation val="minMax"/>
          <c:max val="35"/>
          <c:min val="1"/>
        </c:scaling>
        <c:delete val="1"/>
        <c:axPos val="b"/>
        <c:majorGridlines>
          <c:spPr>
            <a:ln w="9525" cap="flat" cmpd="sng" algn="ctr">
              <a:solidFill>
                <a:schemeClr val="bg2"/>
              </a:solidFill>
              <a:round/>
            </a:ln>
            <a:effectLst/>
          </c:spPr>
        </c:majorGridlines>
        <c:minorGridlines>
          <c:spPr>
            <a:ln w="9525" cap="flat" cmpd="sng" algn="ctr">
              <a:solidFill>
                <a:schemeClr val="tx1">
                  <a:lumMod val="5000"/>
                  <a:lumOff val="95000"/>
                </a:schemeClr>
              </a:solidFill>
              <a:round/>
            </a:ln>
            <a:effectLst/>
          </c:spPr>
        </c:minorGridlines>
        <c:majorTickMark val="out"/>
        <c:minorTickMark val="none"/>
        <c:tickLblPos val="nextTo"/>
        <c:crossAx val="724124480"/>
        <c:crossesAt val="1"/>
        <c:crossBetween val="midCat"/>
      </c:valAx>
      <c:valAx>
        <c:axId val="724124480"/>
        <c:scaling>
          <c:orientation val="minMax"/>
          <c:max val="5"/>
          <c:min val="1"/>
        </c:scaling>
        <c:delete val="0"/>
        <c:axPos val="l"/>
        <c:majorGridlines>
          <c:spPr>
            <a:ln w="9525" cap="flat" cmpd="sng" algn="ctr">
              <a:solidFill>
                <a:schemeClr val="tx1">
                  <a:lumMod val="15000"/>
                  <a:lumOff val="85000"/>
                </a:schemeClr>
              </a:solidFill>
              <a:round/>
            </a:ln>
            <a:effectLst/>
          </c:spPr>
        </c:majorGridlines>
        <c:numFmt formatCode="0.0_ ;\-0.0\ "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1" i="0" u="none" strike="noStrike" kern="1200" baseline="0">
                <a:solidFill>
                  <a:schemeClr val="tx1"/>
                </a:solidFill>
                <a:latin typeface="+mn-lt"/>
                <a:ea typeface="+mn-ea"/>
                <a:cs typeface="+mn-cs"/>
              </a:defRPr>
            </a:pPr>
            <a:endParaRPr lang="cs-CZ"/>
          </a:p>
        </c:txPr>
        <c:crossAx val="724126120"/>
        <c:crosses val="autoZero"/>
        <c:crossBetween val="midCat"/>
        <c:majorUnit val="0.5"/>
        <c:minorUnit val="0.1"/>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cs-CZ"/>
    </a:p>
  </c:txPr>
  <c:printSettings>
    <c:headerFooter/>
    <c:pageMargins b="0.78740157499999996" l="0.7" r="0.7" t="0.78740157499999996" header="0.3" footer="0.3"/>
    <c:pageSetup/>
  </c:printSettings>
  <c:userShapes r:id="rId4"/>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800" b="1" i="0" u="none" strike="noStrike" kern="1200" spc="0" baseline="0">
                <a:solidFill>
                  <a:sysClr val="windowText" lastClr="000000">
                    <a:lumMod val="65000"/>
                    <a:lumOff val="35000"/>
                  </a:sysClr>
                </a:solidFill>
                <a:latin typeface="+mn-lt"/>
                <a:ea typeface="+mn-ea"/>
                <a:cs typeface="+mn-cs"/>
              </a:defRPr>
            </a:pPr>
            <a:r>
              <a:rPr lang="en-US" sz="1800" b="1" i="0" u="none" strike="noStrike" kern="1200" spc="0" baseline="0">
                <a:solidFill>
                  <a:sysClr val="windowText" lastClr="000000">
                    <a:lumMod val="65000"/>
                    <a:lumOff val="35000"/>
                  </a:sysClr>
                </a:solidFill>
                <a:latin typeface="+mn-lt"/>
                <a:ea typeface="+mn-ea"/>
                <a:cs typeface="+mn-cs"/>
              </a:rPr>
              <a:t>CELKOVÝ VÝSLEDEK PO  SEKCÍCH</a:t>
            </a:r>
          </a:p>
        </c:rich>
      </c:tx>
      <c:layout>
        <c:manualLayout>
          <c:xMode val="edge"/>
          <c:yMode val="edge"/>
          <c:x val="3.006224360395188E-2"/>
          <c:y val="0"/>
        </c:manualLayout>
      </c:layout>
      <c:overlay val="0"/>
      <c:spPr>
        <a:noFill/>
        <a:ln>
          <a:noFill/>
        </a:ln>
        <a:effectLst/>
      </c:spPr>
      <c:txPr>
        <a:bodyPr rot="0" spcFirstLastPara="1" vertOverflow="ellipsis" vert="horz" wrap="square" anchor="ctr" anchorCtr="1"/>
        <a:lstStyle/>
        <a:p>
          <a:pPr algn="ctr" rtl="0">
            <a:defRPr lang="en-US" sz="1800" b="1" i="0" u="none" strike="noStrike" kern="1200" spc="0" baseline="0">
              <a:solidFill>
                <a:sysClr val="windowText" lastClr="000000">
                  <a:lumMod val="65000"/>
                  <a:lumOff val="35000"/>
                </a:sysClr>
              </a:solidFill>
              <a:latin typeface="+mn-lt"/>
              <a:ea typeface="+mn-ea"/>
              <a:cs typeface="+mn-cs"/>
            </a:defRPr>
          </a:pPr>
          <a:endParaRPr lang="cs-CZ"/>
        </a:p>
      </c:txPr>
    </c:title>
    <c:autoTitleDeleted val="0"/>
    <c:plotArea>
      <c:layout>
        <c:manualLayout>
          <c:layoutTarget val="inner"/>
          <c:xMode val="edge"/>
          <c:yMode val="edge"/>
          <c:x val="3.0484742380103548E-2"/>
          <c:y val="5.0661267092191598E-2"/>
          <c:w val="0.95929457598288015"/>
          <c:h val="0.78502697732256865"/>
        </c:manualLayout>
      </c:layout>
      <c:lineChart>
        <c:grouping val="standard"/>
        <c:varyColors val="0"/>
        <c:ser>
          <c:idx val="0"/>
          <c:order val="0"/>
          <c:tx>
            <c:strRef>
              <c:f>VÝSLEDKY_1_2_3!$C$777</c:f>
              <c:strCache>
                <c:ptCount val="1"/>
                <c:pt idx="0">
                  <c:v>3 Úroveň řízení IT celkově - průměrná hodnota maturity jednotlivých subjektů</c:v>
                </c:pt>
              </c:strCache>
            </c:strRef>
          </c:tx>
          <c:spPr>
            <a:ln w="19050" cap="rnd">
              <a:noFill/>
              <a:round/>
            </a:ln>
            <a:effectLst/>
          </c:spPr>
          <c:marker>
            <c:symbol val="circle"/>
            <c:size val="12"/>
            <c:spPr>
              <a:solidFill>
                <a:schemeClr val="accent1"/>
              </a:solidFill>
              <a:ln w="9525">
                <a:noFill/>
              </a:ln>
              <a:effectLst/>
            </c:spPr>
          </c:marker>
          <c:cat>
            <c:strRef>
              <c:f>VÝSLEDKY_1_2_3!$D$776:$AK$776</c:f>
              <c:strCache>
                <c:ptCount val="34"/>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pt idx="23">
                  <c:v>ÚSÚ 21</c:v>
                </c:pt>
                <c:pt idx="24">
                  <c:v>ÚSÚ 22</c:v>
                </c:pt>
                <c:pt idx="25">
                  <c:v>ÚSÚ 23</c:v>
                </c:pt>
                <c:pt idx="26">
                  <c:v>ÚSÚ 24</c:v>
                </c:pt>
                <c:pt idx="27">
                  <c:v>ÚSÚ 25</c:v>
                </c:pt>
                <c:pt idx="28">
                  <c:v>ÚSÚ 26</c:v>
                </c:pt>
                <c:pt idx="29">
                  <c:v>ÚSÚ 27</c:v>
                </c:pt>
                <c:pt idx="30">
                  <c:v>ÚSÚ 28</c:v>
                </c:pt>
                <c:pt idx="31">
                  <c:v>ÚSÚ 29</c:v>
                </c:pt>
                <c:pt idx="32">
                  <c:v>ÚSÚ 30</c:v>
                </c:pt>
                <c:pt idx="33">
                  <c:v>ÚSÚ 31</c:v>
                </c:pt>
              </c:strCache>
            </c:strRef>
          </c:cat>
          <c:val>
            <c:numRef>
              <c:f>VÝSLEDKY_1_2_3!$D$777:$AK$777</c:f>
              <c:numCache>
                <c:formatCode>0.00_ ;\-0.00\ </c:formatCode>
                <c:ptCount val="34"/>
                <c:pt idx="0">
                  <c:v>3.7647058823529411</c:v>
                </c:pt>
                <c:pt idx="1">
                  <c:v>2.7647058823529411</c:v>
                </c:pt>
                <c:pt idx="2">
                  <c:v>4.3529411764705879</c:v>
                </c:pt>
                <c:pt idx="3">
                  <c:v>3.7647058823529411</c:v>
                </c:pt>
                <c:pt idx="4">
                  <c:v>3.1176470588235294</c:v>
                </c:pt>
                <c:pt idx="5">
                  <c:v>3.2941176470588234</c:v>
                </c:pt>
                <c:pt idx="6">
                  <c:v>2.7058823529411766</c:v>
                </c:pt>
                <c:pt idx="7">
                  <c:v>2</c:v>
                </c:pt>
                <c:pt idx="8">
                  <c:v>2.7058823529411766</c:v>
                </c:pt>
                <c:pt idx="9">
                  <c:v>2.9411764705882355</c:v>
                </c:pt>
                <c:pt idx="10">
                  <c:v>2.7058823529411766</c:v>
                </c:pt>
                <c:pt idx="11">
                  <c:v>3.9411764705882355</c:v>
                </c:pt>
                <c:pt idx="12">
                  <c:v>4.0588235294117645</c:v>
                </c:pt>
                <c:pt idx="13">
                  <c:v>2.1764705882352939</c:v>
                </c:pt>
                <c:pt idx="14">
                  <c:v>3.2352941176470589</c:v>
                </c:pt>
                <c:pt idx="15">
                  <c:v>4.117647058823529</c:v>
                </c:pt>
                <c:pt idx="16">
                  <c:v>4.6470588235294121</c:v>
                </c:pt>
                <c:pt idx="17">
                  <c:v>3.3529411764705883</c:v>
                </c:pt>
                <c:pt idx="18">
                  <c:v>3.8823529411764706</c:v>
                </c:pt>
                <c:pt idx="19">
                  <c:v>2.6470588235294117</c:v>
                </c:pt>
                <c:pt idx="20">
                  <c:v>4.117647058823529</c:v>
                </c:pt>
                <c:pt idx="21">
                  <c:v>3.2352941176470589</c:v>
                </c:pt>
                <c:pt idx="22">
                  <c:v>2.4117647058823528</c:v>
                </c:pt>
                <c:pt idx="23">
                  <c:v>3.3529411764705883</c:v>
                </c:pt>
                <c:pt idx="24">
                  <c:v>4.3529411764705879</c:v>
                </c:pt>
                <c:pt idx="25">
                  <c:v>1.8235294117647058</c:v>
                </c:pt>
                <c:pt idx="26">
                  <c:v>3.6470588235294117</c:v>
                </c:pt>
                <c:pt idx="27">
                  <c:v>3.1176470588235294</c:v>
                </c:pt>
                <c:pt idx="28">
                  <c:v>3.4705882352941178</c:v>
                </c:pt>
                <c:pt idx="29">
                  <c:v>3.7647058823529411</c:v>
                </c:pt>
                <c:pt idx="30">
                  <c:v>2.0588235294117645</c:v>
                </c:pt>
                <c:pt idx="31">
                  <c:v>2.7058823529411766</c:v>
                </c:pt>
                <c:pt idx="32">
                  <c:v>2.8823529411764706</c:v>
                </c:pt>
                <c:pt idx="33">
                  <c:v>2.1764705882352939</c:v>
                </c:pt>
              </c:numCache>
            </c:numRef>
          </c:val>
          <c:smooth val="0"/>
          <c:extLst>
            <c:ext xmlns:c16="http://schemas.microsoft.com/office/drawing/2014/chart" uri="{C3380CC4-5D6E-409C-BE32-E72D297353CC}">
              <c16:uniqueId val="{00000000-44FE-4536-BE2E-4ECF8AC1E93A}"/>
            </c:ext>
          </c:extLst>
        </c:ser>
        <c:ser>
          <c:idx val="1"/>
          <c:order val="1"/>
          <c:tx>
            <c:strRef>
              <c:f>VÝSLEDKY_1_2_3!$C$779</c:f>
              <c:strCache>
                <c:ptCount val="1"/>
                <c:pt idx="0">
                  <c:v>2 Úroveň připravenosti úřadu na realizaci změn - průměrná hodnota maturity jednotlivých subjektů</c:v>
                </c:pt>
              </c:strCache>
            </c:strRef>
          </c:tx>
          <c:spPr>
            <a:ln w="19050" cap="rnd">
              <a:noFill/>
              <a:round/>
            </a:ln>
            <a:effectLst/>
          </c:spPr>
          <c:marker>
            <c:symbol val="circle"/>
            <c:size val="12"/>
            <c:spPr>
              <a:solidFill>
                <a:schemeClr val="accent2"/>
              </a:solidFill>
              <a:ln w="9525">
                <a:noFill/>
              </a:ln>
              <a:effectLst/>
            </c:spPr>
          </c:marker>
          <c:cat>
            <c:strRef>
              <c:f>VÝSLEDKY_1_2_3!$D$776:$AK$776</c:f>
              <c:strCache>
                <c:ptCount val="34"/>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pt idx="23">
                  <c:v>ÚSÚ 21</c:v>
                </c:pt>
                <c:pt idx="24">
                  <c:v>ÚSÚ 22</c:v>
                </c:pt>
                <c:pt idx="25">
                  <c:v>ÚSÚ 23</c:v>
                </c:pt>
                <c:pt idx="26">
                  <c:v>ÚSÚ 24</c:v>
                </c:pt>
                <c:pt idx="27">
                  <c:v>ÚSÚ 25</c:v>
                </c:pt>
                <c:pt idx="28">
                  <c:v>ÚSÚ 26</c:v>
                </c:pt>
                <c:pt idx="29">
                  <c:v>ÚSÚ 27</c:v>
                </c:pt>
                <c:pt idx="30">
                  <c:v>ÚSÚ 28</c:v>
                </c:pt>
                <c:pt idx="31">
                  <c:v>ÚSÚ 29</c:v>
                </c:pt>
                <c:pt idx="32">
                  <c:v>ÚSÚ 30</c:v>
                </c:pt>
                <c:pt idx="33">
                  <c:v>ÚSÚ 31</c:v>
                </c:pt>
              </c:strCache>
            </c:strRef>
          </c:cat>
          <c:val>
            <c:numRef>
              <c:f>VÝSLEDKY_1_2_3!$D$779:$AK$779</c:f>
              <c:numCache>
                <c:formatCode>0.00_ ;\-0.00\ </c:formatCode>
                <c:ptCount val="34"/>
                <c:pt idx="0">
                  <c:v>2.875</c:v>
                </c:pt>
                <c:pt idx="1">
                  <c:v>1.625</c:v>
                </c:pt>
                <c:pt idx="2">
                  <c:v>3.75</c:v>
                </c:pt>
                <c:pt idx="3">
                  <c:v>3.625</c:v>
                </c:pt>
                <c:pt idx="4">
                  <c:v>2.75</c:v>
                </c:pt>
                <c:pt idx="5">
                  <c:v>2.375</c:v>
                </c:pt>
                <c:pt idx="6">
                  <c:v>2.625</c:v>
                </c:pt>
                <c:pt idx="7">
                  <c:v>2.25</c:v>
                </c:pt>
                <c:pt idx="8">
                  <c:v>2.75</c:v>
                </c:pt>
                <c:pt idx="9">
                  <c:v>3</c:v>
                </c:pt>
                <c:pt idx="10">
                  <c:v>3</c:v>
                </c:pt>
                <c:pt idx="11">
                  <c:v>3.125</c:v>
                </c:pt>
                <c:pt idx="12">
                  <c:v>3.25</c:v>
                </c:pt>
                <c:pt idx="13">
                  <c:v>1.25</c:v>
                </c:pt>
                <c:pt idx="14">
                  <c:v>2.375</c:v>
                </c:pt>
                <c:pt idx="15">
                  <c:v>3</c:v>
                </c:pt>
                <c:pt idx="16">
                  <c:v>4.125</c:v>
                </c:pt>
                <c:pt idx="17">
                  <c:v>1.5</c:v>
                </c:pt>
                <c:pt idx="18">
                  <c:v>2.75</c:v>
                </c:pt>
                <c:pt idx="19">
                  <c:v>2.25</c:v>
                </c:pt>
                <c:pt idx="20">
                  <c:v>3.125</c:v>
                </c:pt>
                <c:pt idx="21">
                  <c:v>2</c:v>
                </c:pt>
                <c:pt idx="22">
                  <c:v>2.25</c:v>
                </c:pt>
                <c:pt idx="23">
                  <c:v>3</c:v>
                </c:pt>
                <c:pt idx="24">
                  <c:v>3.625</c:v>
                </c:pt>
                <c:pt idx="25">
                  <c:v>1.75</c:v>
                </c:pt>
                <c:pt idx="26">
                  <c:v>2.75</c:v>
                </c:pt>
                <c:pt idx="27">
                  <c:v>2.25</c:v>
                </c:pt>
                <c:pt idx="28">
                  <c:v>3.5</c:v>
                </c:pt>
                <c:pt idx="29">
                  <c:v>3.125</c:v>
                </c:pt>
                <c:pt idx="30">
                  <c:v>2.625</c:v>
                </c:pt>
                <c:pt idx="31">
                  <c:v>2.375</c:v>
                </c:pt>
                <c:pt idx="32">
                  <c:v>1.75</c:v>
                </c:pt>
                <c:pt idx="33">
                  <c:v>2.125</c:v>
                </c:pt>
              </c:numCache>
            </c:numRef>
          </c:val>
          <c:smooth val="0"/>
          <c:extLst>
            <c:ext xmlns:c16="http://schemas.microsoft.com/office/drawing/2014/chart" uri="{C3380CC4-5D6E-409C-BE32-E72D297353CC}">
              <c16:uniqueId val="{00000001-44FE-4536-BE2E-4ECF8AC1E93A}"/>
            </c:ext>
          </c:extLst>
        </c:ser>
        <c:ser>
          <c:idx val="2"/>
          <c:order val="2"/>
          <c:tx>
            <c:strRef>
              <c:f>VÝSLEDKY_1_2_3!$C$780</c:f>
              <c:strCache>
                <c:ptCount val="1"/>
                <c:pt idx="0">
                  <c:v>1 Úroveň systému řízení úřadu celkově - průměrná hodnota maturity jednotlivých subjektů</c:v>
                </c:pt>
              </c:strCache>
            </c:strRef>
          </c:tx>
          <c:spPr>
            <a:ln w="19050" cap="rnd">
              <a:noFill/>
              <a:round/>
            </a:ln>
            <a:effectLst/>
          </c:spPr>
          <c:marker>
            <c:symbol val="circle"/>
            <c:size val="12"/>
            <c:spPr>
              <a:solidFill>
                <a:srgbClr val="FFC000"/>
              </a:solidFill>
              <a:ln w="9525">
                <a:noFill/>
              </a:ln>
              <a:effectLst/>
            </c:spPr>
          </c:marker>
          <c:cat>
            <c:strRef>
              <c:f>VÝSLEDKY_1_2_3!$D$776:$AK$776</c:f>
              <c:strCache>
                <c:ptCount val="34"/>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pt idx="23">
                  <c:v>ÚSÚ 21</c:v>
                </c:pt>
                <c:pt idx="24">
                  <c:v>ÚSÚ 22</c:v>
                </c:pt>
                <c:pt idx="25">
                  <c:v>ÚSÚ 23</c:v>
                </c:pt>
                <c:pt idx="26">
                  <c:v>ÚSÚ 24</c:v>
                </c:pt>
                <c:pt idx="27">
                  <c:v>ÚSÚ 25</c:v>
                </c:pt>
                <c:pt idx="28">
                  <c:v>ÚSÚ 26</c:v>
                </c:pt>
                <c:pt idx="29">
                  <c:v>ÚSÚ 27</c:v>
                </c:pt>
                <c:pt idx="30">
                  <c:v>ÚSÚ 28</c:v>
                </c:pt>
                <c:pt idx="31">
                  <c:v>ÚSÚ 29</c:v>
                </c:pt>
                <c:pt idx="32">
                  <c:v>ÚSÚ 30</c:v>
                </c:pt>
                <c:pt idx="33">
                  <c:v>ÚSÚ 31</c:v>
                </c:pt>
              </c:strCache>
            </c:strRef>
          </c:cat>
          <c:val>
            <c:numRef>
              <c:f>VÝSLEDKY_1_2_3!$D$780:$AK$780</c:f>
              <c:numCache>
                <c:formatCode>0.00_ ;\-0.00\ </c:formatCode>
                <c:ptCount val="34"/>
                <c:pt idx="0">
                  <c:v>3.1111111111111112</c:v>
                </c:pt>
                <c:pt idx="1">
                  <c:v>2.6666666666666665</c:v>
                </c:pt>
                <c:pt idx="2">
                  <c:v>4</c:v>
                </c:pt>
                <c:pt idx="3">
                  <c:v>3.1111111111111112</c:v>
                </c:pt>
                <c:pt idx="4">
                  <c:v>2.7777777777777777</c:v>
                </c:pt>
                <c:pt idx="5">
                  <c:v>3</c:v>
                </c:pt>
                <c:pt idx="6">
                  <c:v>3</c:v>
                </c:pt>
                <c:pt idx="7">
                  <c:v>2.1111111111111112</c:v>
                </c:pt>
                <c:pt idx="8">
                  <c:v>2.4444444444444446</c:v>
                </c:pt>
                <c:pt idx="9">
                  <c:v>2.7777777777777777</c:v>
                </c:pt>
                <c:pt idx="10">
                  <c:v>2.8888888888888888</c:v>
                </c:pt>
                <c:pt idx="11">
                  <c:v>3.2222222222222223</c:v>
                </c:pt>
                <c:pt idx="12">
                  <c:v>3.3333333333333335</c:v>
                </c:pt>
                <c:pt idx="13">
                  <c:v>1.5555555555555556</c:v>
                </c:pt>
                <c:pt idx="14">
                  <c:v>2.7777777777777777</c:v>
                </c:pt>
                <c:pt idx="15">
                  <c:v>3.3333333333333335</c:v>
                </c:pt>
                <c:pt idx="16">
                  <c:v>4.7777777777777777</c:v>
                </c:pt>
                <c:pt idx="17">
                  <c:v>2.8888888888888888</c:v>
                </c:pt>
                <c:pt idx="18">
                  <c:v>2.8888888888888888</c:v>
                </c:pt>
                <c:pt idx="19">
                  <c:v>2.3333333333333335</c:v>
                </c:pt>
                <c:pt idx="20">
                  <c:v>4.2222222222222223</c:v>
                </c:pt>
                <c:pt idx="21">
                  <c:v>3.2222222222222223</c:v>
                </c:pt>
                <c:pt idx="22">
                  <c:v>2.7777777777777777</c:v>
                </c:pt>
                <c:pt idx="23">
                  <c:v>3.1111111111111112</c:v>
                </c:pt>
                <c:pt idx="24">
                  <c:v>4.2222222222222223</c:v>
                </c:pt>
                <c:pt idx="25">
                  <c:v>2.6666666666666665</c:v>
                </c:pt>
                <c:pt idx="26">
                  <c:v>2.7777777777777777</c:v>
                </c:pt>
                <c:pt idx="27">
                  <c:v>3.3333333333333335</c:v>
                </c:pt>
                <c:pt idx="28">
                  <c:v>3.5555555555555554</c:v>
                </c:pt>
                <c:pt idx="29">
                  <c:v>2.8888888888888888</c:v>
                </c:pt>
                <c:pt idx="30">
                  <c:v>2.6666666666666665</c:v>
                </c:pt>
                <c:pt idx="31">
                  <c:v>3.2222222222222223</c:v>
                </c:pt>
                <c:pt idx="32">
                  <c:v>2.8888888888888888</c:v>
                </c:pt>
                <c:pt idx="33">
                  <c:v>1.8888888888888888</c:v>
                </c:pt>
              </c:numCache>
            </c:numRef>
          </c:val>
          <c:smooth val="0"/>
          <c:extLst>
            <c:ext xmlns:c16="http://schemas.microsoft.com/office/drawing/2014/chart" uri="{C3380CC4-5D6E-409C-BE32-E72D297353CC}">
              <c16:uniqueId val="{00000002-44FE-4536-BE2E-4ECF8AC1E93A}"/>
            </c:ext>
          </c:extLst>
        </c:ser>
        <c:dLbls>
          <c:showLegendKey val="0"/>
          <c:showVal val="0"/>
          <c:showCatName val="0"/>
          <c:showSerName val="0"/>
          <c:showPercent val="0"/>
          <c:showBubbleSize val="0"/>
        </c:dLbls>
        <c:marker val="1"/>
        <c:smooth val="0"/>
        <c:axId val="470067880"/>
        <c:axId val="849894728"/>
      </c:lineChart>
      <c:catAx>
        <c:axId val="470067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cs-CZ"/>
          </a:p>
        </c:txPr>
        <c:crossAx val="849894728"/>
        <c:crossesAt val="0"/>
        <c:auto val="1"/>
        <c:lblAlgn val="ctr"/>
        <c:lblOffset val="100"/>
        <c:tickMarkSkip val="1"/>
        <c:noMultiLvlLbl val="1"/>
      </c:catAx>
      <c:valAx>
        <c:axId val="849894728"/>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00_ ;\-0.00\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70067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lang="en-US" sz="1800" b="1" i="0" u="none" strike="noStrike" kern="1200" spc="0" baseline="0">
                <a:solidFill>
                  <a:sysClr val="windowText" lastClr="000000"/>
                </a:solidFill>
                <a:latin typeface="+mn-lt"/>
                <a:ea typeface="+mn-ea"/>
                <a:cs typeface="+mn-cs"/>
              </a:defRPr>
            </a:pPr>
            <a:r>
              <a:rPr lang="cs-CZ"/>
              <a:t>Úroveň systému řízení a připravenosti úřadu na realizaci změn (průměr hodnot sekce 1 a 2)</a:t>
            </a:r>
          </a:p>
        </c:rich>
      </c:tx>
      <c:layout>
        <c:manualLayout>
          <c:xMode val="edge"/>
          <c:yMode val="edge"/>
          <c:x val="3.3050737406278799E-2"/>
          <c:y val="1.3306078591569893E-2"/>
        </c:manualLayout>
      </c:layout>
      <c:overlay val="0"/>
      <c:spPr>
        <a:noFill/>
        <a:ln>
          <a:noFill/>
        </a:ln>
        <a:effectLst/>
      </c:spPr>
      <c:txPr>
        <a:bodyPr rot="0" spcFirstLastPara="1" vertOverflow="ellipsis" vert="horz" wrap="square" anchor="ctr" anchorCtr="1"/>
        <a:lstStyle/>
        <a:p>
          <a:pPr algn="l">
            <a:defRPr lang="en-US" sz="1800" b="1" i="0" u="none" strike="noStrike" kern="1200" spc="0" baseline="0">
              <a:solidFill>
                <a:sysClr val="windowText" lastClr="000000"/>
              </a:solidFill>
              <a:latin typeface="+mn-lt"/>
              <a:ea typeface="+mn-ea"/>
              <a:cs typeface="+mn-cs"/>
            </a:defRPr>
          </a:pPr>
          <a:endParaRPr lang="cs-CZ"/>
        </a:p>
      </c:txPr>
    </c:title>
    <c:autoTitleDeleted val="0"/>
    <c:plotArea>
      <c:layout>
        <c:manualLayout>
          <c:layoutTarget val="inner"/>
          <c:xMode val="edge"/>
          <c:yMode val="edge"/>
          <c:x val="2.9993007410603692E-2"/>
          <c:y val="8.3330731983480261E-2"/>
          <c:w val="0.95991507006372911"/>
          <c:h val="0.89294980647472444"/>
        </c:manualLayout>
      </c:layout>
      <c:scatterChart>
        <c:scatterStyle val="lineMarker"/>
        <c:varyColors val="0"/>
        <c:ser>
          <c:idx val="0"/>
          <c:order val="0"/>
          <c:tx>
            <c:strRef>
              <c:f>VÝSLEDKY_1_2_3!$C$394</c:f>
              <c:strCache>
                <c:ptCount val="1"/>
                <c:pt idx="0">
                  <c:v>Úroveň systému řízení a připravenosti úřadu na realizaci změn (celkový průměr hodnot sekce 1 a 2)</c:v>
                </c:pt>
              </c:strCache>
            </c:strRef>
          </c:tx>
          <c:spPr>
            <a:ln w="25400" cap="rnd">
              <a:noFill/>
              <a:round/>
            </a:ln>
            <a:effectLst/>
          </c:spPr>
          <c:marker>
            <c:symbol val="circle"/>
            <c:size val="12"/>
            <c:spPr>
              <a:solidFill>
                <a:schemeClr val="accent1">
                  <a:lumMod val="50000"/>
                </a:schemeClr>
              </a:solidFill>
              <a:ln w="38100">
                <a:noFill/>
              </a:ln>
              <a:effectLst/>
            </c:spPr>
          </c:marker>
          <c:dPt>
            <c:idx val="0"/>
            <c:marker>
              <c:symbol val="circle"/>
              <c:size val="12"/>
              <c:spPr>
                <a:solidFill>
                  <a:srgbClr val="00B0F0"/>
                </a:solidFill>
                <a:ln w="38100">
                  <a:noFill/>
                </a:ln>
                <a:effectLst/>
              </c:spPr>
            </c:marker>
            <c:bubble3D val="0"/>
            <c:extLst>
              <c:ext xmlns:c16="http://schemas.microsoft.com/office/drawing/2014/chart" uri="{C3380CC4-5D6E-409C-BE32-E72D297353CC}">
                <c16:uniqueId val="{00000004-A2E4-4159-9006-3A05E589A701}"/>
              </c:ext>
            </c:extLst>
          </c:dPt>
          <c:dPt>
            <c:idx val="1"/>
            <c:marker>
              <c:symbol val="circle"/>
              <c:size val="12"/>
              <c:spPr>
                <a:solidFill>
                  <a:srgbClr val="00B0F0"/>
                </a:solidFill>
                <a:ln w="38100">
                  <a:noFill/>
                </a:ln>
                <a:effectLst/>
              </c:spPr>
            </c:marker>
            <c:bubble3D val="0"/>
            <c:extLst>
              <c:ext xmlns:c16="http://schemas.microsoft.com/office/drawing/2014/chart" uri="{C3380CC4-5D6E-409C-BE32-E72D297353CC}">
                <c16:uniqueId val="{0000000D-18B5-4534-AAF4-9CA22520D2FE}"/>
              </c:ext>
            </c:extLst>
          </c:dPt>
          <c:dPt>
            <c:idx val="2"/>
            <c:marker>
              <c:symbol val="circle"/>
              <c:size val="12"/>
              <c:spPr>
                <a:solidFill>
                  <a:srgbClr val="00B0F0"/>
                </a:solidFill>
                <a:ln w="38100">
                  <a:noFill/>
                </a:ln>
                <a:effectLst/>
              </c:spPr>
            </c:marker>
            <c:bubble3D val="0"/>
            <c:extLst>
              <c:ext xmlns:c16="http://schemas.microsoft.com/office/drawing/2014/chart" uri="{C3380CC4-5D6E-409C-BE32-E72D297353CC}">
                <c16:uniqueId val="{0000000E-18B5-4534-AAF4-9CA22520D2FE}"/>
              </c:ext>
            </c:extLst>
          </c:dPt>
          <c:dPt>
            <c:idx val="3"/>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43-9242-47C0-A80E-AFED2CDF1FAA}"/>
              </c:ext>
            </c:extLst>
          </c:dPt>
          <c:dPt>
            <c:idx val="4"/>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5-A2E4-4159-9006-3A05E589A701}"/>
              </c:ext>
            </c:extLst>
          </c:dPt>
          <c:dPt>
            <c:idx val="5"/>
            <c:marker>
              <c:symbol val="circle"/>
              <c:size val="12"/>
              <c:spPr>
                <a:solidFill>
                  <a:srgbClr val="00B0F0"/>
                </a:solidFill>
                <a:ln w="38100">
                  <a:noFill/>
                </a:ln>
                <a:effectLst/>
              </c:spPr>
            </c:marker>
            <c:bubble3D val="0"/>
            <c:extLst>
              <c:ext xmlns:c16="http://schemas.microsoft.com/office/drawing/2014/chart" uri="{C3380CC4-5D6E-409C-BE32-E72D297353CC}">
                <c16:uniqueId val="{00000002-4E91-446C-9B1C-F558F7B3CA19}"/>
              </c:ext>
            </c:extLst>
          </c:dPt>
          <c:dPt>
            <c:idx val="6"/>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B-D822-4D2B-AA2B-E16629EC0121}"/>
              </c:ext>
            </c:extLst>
          </c:dPt>
          <c:dPt>
            <c:idx val="7"/>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1-4EA7-44E8-B7B2-6779FF6A8BEB}"/>
              </c:ext>
            </c:extLst>
          </c:dPt>
          <c:dPt>
            <c:idx val="8"/>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7-74D3-455B-B21D-0B6276833B05}"/>
              </c:ext>
            </c:extLst>
          </c:dPt>
          <c:dPt>
            <c:idx val="9"/>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9-05B3-4B83-808A-552A8AA897B6}"/>
              </c:ext>
            </c:extLst>
          </c:dPt>
          <c:dPt>
            <c:idx val="10"/>
            <c:marker>
              <c:symbol val="circle"/>
              <c:size val="12"/>
              <c:spPr>
                <a:solidFill>
                  <a:srgbClr val="00B0F0"/>
                </a:solidFill>
                <a:ln w="38100">
                  <a:noFill/>
                </a:ln>
                <a:effectLst/>
              </c:spPr>
            </c:marker>
            <c:bubble3D val="0"/>
            <c:extLst>
              <c:ext xmlns:c16="http://schemas.microsoft.com/office/drawing/2014/chart" uri="{C3380CC4-5D6E-409C-BE32-E72D297353CC}">
                <c16:uniqueId val="{00000004-7730-421E-8A26-7604EEABF70E}"/>
              </c:ext>
            </c:extLst>
          </c:dPt>
          <c:dPt>
            <c:idx val="11"/>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2-4EA7-44E8-B7B2-6779FF6A8BEB}"/>
              </c:ext>
            </c:extLst>
          </c:dPt>
          <c:dPt>
            <c:idx val="12"/>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3-4EA7-44E8-B7B2-6779FF6A8BEB}"/>
              </c:ext>
            </c:extLst>
          </c:dPt>
          <c:dPt>
            <c:idx val="13"/>
            <c:marker>
              <c:symbol val="circle"/>
              <c:size val="12"/>
              <c:spPr>
                <a:solidFill>
                  <a:srgbClr val="00B0F0"/>
                </a:solidFill>
                <a:ln w="38100">
                  <a:noFill/>
                </a:ln>
                <a:effectLst/>
              </c:spPr>
            </c:marker>
            <c:bubble3D val="0"/>
            <c:extLst>
              <c:ext xmlns:c16="http://schemas.microsoft.com/office/drawing/2014/chart" uri="{C3380CC4-5D6E-409C-BE32-E72D297353CC}">
                <c16:uniqueId val="{00000003-A2E4-4159-9006-3A05E589A701}"/>
              </c:ext>
            </c:extLst>
          </c:dPt>
          <c:dLbls>
            <c:dLbl>
              <c:idx val="16"/>
              <c:layout>
                <c:manualLayout>
                  <c:x val="8.1137813585765908E-4"/>
                  <c:y val="1.650273554105219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30-421E-8A26-7604EEABF70E}"/>
                </c:ext>
              </c:extLst>
            </c:dLbl>
            <c:dLbl>
              <c:idx val="19"/>
              <c:layout>
                <c:manualLayout>
                  <c:x val="-2.2826972001798864E-2"/>
                  <c:y val="2.4577429640485371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30-421E-8A26-7604EEABF70E}"/>
                </c:ext>
              </c:extLst>
            </c:dLbl>
            <c:dLbl>
              <c:idx val="30"/>
              <c:layout>
                <c:manualLayout>
                  <c:x val="-3.1284063122601444E-2"/>
                  <c:y val="-4.2962602214991333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8B5-4534-AAF4-9CA22520D2FE}"/>
                </c:ext>
              </c:extLst>
            </c:dLbl>
            <c:spPr>
              <a:noFill/>
              <a:ln>
                <a:noFill/>
              </a:ln>
              <a:effectLst/>
            </c:spPr>
            <c:txPr>
              <a:bodyPr rot="0" spcFirstLastPara="1" vertOverflow="ellipsis" vert="horz" wrap="square" anchor="ctr" anchorCtr="1"/>
              <a:lstStyle/>
              <a:p>
                <a:pPr>
                  <a:defRPr lang="en-US" sz="1200" b="0" i="0" u="none" strike="noStrike" kern="1200" baseline="0">
                    <a:solidFill>
                      <a:schemeClr val="tx1"/>
                    </a:solidFill>
                    <a:latin typeface="+mn-lt"/>
                    <a:ea typeface="+mn-ea"/>
                    <a:cs typeface="+mn-cs"/>
                  </a:defRPr>
                </a:pPr>
                <a:endParaRPr lang="cs-CZ"/>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VÝSLEDKY_1_2_3!$D$390:$AK$390</c:f>
              <c:strCache>
                <c:ptCount val="34"/>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pt idx="23">
                  <c:v>ÚSÚ 21</c:v>
                </c:pt>
                <c:pt idx="24">
                  <c:v>ÚSÚ 22</c:v>
                </c:pt>
                <c:pt idx="25">
                  <c:v>ÚSÚ 23</c:v>
                </c:pt>
                <c:pt idx="26">
                  <c:v>ÚSÚ 24</c:v>
                </c:pt>
                <c:pt idx="27">
                  <c:v>ÚSÚ 25</c:v>
                </c:pt>
                <c:pt idx="28">
                  <c:v>ÚSÚ 26</c:v>
                </c:pt>
                <c:pt idx="29">
                  <c:v>ÚSÚ 27</c:v>
                </c:pt>
                <c:pt idx="30">
                  <c:v>ÚSÚ 28</c:v>
                </c:pt>
                <c:pt idx="31">
                  <c:v>ÚSÚ 29</c:v>
                </c:pt>
                <c:pt idx="32">
                  <c:v>ÚSÚ 30</c:v>
                </c:pt>
                <c:pt idx="33">
                  <c:v>ÚSÚ 31</c:v>
                </c:pt>
              </c:strCache>
            </c:strRef>
          </c:xVal>
          <c:yVal>
            <c:numRef>
              <c:f>VÝSLEDKY_1_2_3!$D$394:$AK$394</c:f>
              <c:numCache>
                <c:formatCode>0.00_ ;\-0.00\ </c:formatCode>
                <c:ptCount val="34"/>
                <c:pt idx="0">
                  <c:v>3</c:v>
                </c:pt>
                <c:pt idx="1">
                  <c:v>2.1764705882352939</c:v>
                </c:pt>
                <c:pt idx="2">
                  <c:v>3.8823529411764706</c:v>
                </c:pt>
                <c:pt idx="3">
                  <c:v>3.3529411764705883</c:v>
                </c:pt>
                <c:pt idx="4">
                  <c:v>2.7647058823529411</c:v>
                </c:pt>
                <c:pt idx="5">
                  <c:v>2.7058823529411766</c:v>
                </c:pt>
                <c:pt idx="6">
                  <c:v>2.8235294117647061</c:v>
                </c:pt>
                <c:pt idx="7">
                  <c:v>2.1764705882352939</c:v>
                </c:pt>
                <c:pt idx="8">
                  <c:v>2.5882352941176472</c:v>
                </c:pt>
                <c:pt idx="9">
                  <c:v>2.8823529411764706</c:v>
                </c:pt>
                <c:pt idx="10">
                  <c:v>2.9411764705882355</c:v>
                </c:pt>
                <c:pt idx="11">
                  <c:v>3.1764705882352939</c:v>
                </c:pt>
                <c:pt idx="12">
                  <c:v>3.2941176470588234</c:v>
                </c:pt>
                <c:pt idx="13">
                  <c:v>1.411764705882353</c:v>
                </c:pt>
                <c:pt idx="14">
                  <c:v>2.5882352941176472</c:v>
                </c:pt>
                <c:pt idx="15">
                  <c:v>3.1764705882352939</c:v>
                </c:pt>
                <c:pt idx="16">
                  <c:v>4.4705882352941178</c:v>
                </c:pt>
                <c:pt idx="17">
                  <c:v>2.2352941176470589</c:v>
                </c:pt>
                <c:pt idx="18">
                  <c:v>2.8235294117647061</c:v>
                </c:pt>
                <c:pt idx="19">
                  <c:v>2.2941176470588234</c:v>
                </c:pt>
                <c:pt idx="20">
                  <c:v>3.7058823529411766</c:v>
                </c:pt>
                <c:pt idx="21">
                  <c:v>2.6470588235294117</c:v>
                </c:pt>
                <c:pt idx="22">
                  <c:v>2.5294117647058822</c:v>
                </c:pt>
                <c:pt idx="23">
                  <c:v>3.0588235294117645</c:v>
                </c:pt>
                <c:pt idx="24">
                  <c:v>3.9411764705882355</c:v>
                </c:pt>
                <c:pt idx="25">
                  <c:v>2.2352941176470589</c:v>
                </c:pt>
                <c:pt idx="26">
                  <c:v>2.7647058823529411</c:v>
                </c:pt>
                <c:pt idx="27">
                  <c:v>2.8235294117647061</c:v>
                </c:pt>
                <c:pt idx="28">
                  <c:v>3.5294117647058822</c:v>
                </c:pt>
                <c:pt idx="29">
                  <c:v>3</c:v>
                </c:pt>
                <c:pt idx="30">
                  <c:v>2.6470588235294117</c:v>
                </c:pt>
                <c:pt idx="31">
                  <c:v>2.8235294117647061</c:v>
                </c:pt>
                <c:pt idx="32">
                  <c:v>2.3529411764705883</c:v>
                </c:pt>
                <c:pt idx="33">
                  <c:v>2</c:v>
                </c:pt>
              </c:numCache>
            </c:numRef>
          </c:yVal>
          <c:smooth val="0"/>
          <c:extLst>
            <c:ext xmlns:c16="http://schemas.microsoft.com/office/drawing/2014/chart" uri="{C3380CC4-5D6E-409C-BE32-E72D297353CC}">
              <c16:uniqueId val="{00000001-7730-421E-8A26-7604EEABF70E}"/>
            </c:ext>
          </c:extLst>
        </c:ser>
        <c:ser>
          <c:idx val="1"/>
          <c:order val="1"/>
          <c:tx>
            <c:strRef>
              <c:f>VÝSLEDKY_1_2_3!$C$395</c:f>
              <c:strCache>
                <c:ptCount val="1"/>
                <c:pt idx="0">
                  <c:v>CELKOVÝ PRŮMĚR ZA VŠECHNY SUBJEKTY</c:v>
                </c:pt>
              </c:strCache>
            </c:strRef>
          </c:tx>
          <c:spPr>
            <a:ln w="28575" cap="rnd">
              <a:solidFill>
                <a:schemeClr val="tx1"/>
              </a:solidFill>
              <a:prstDash val="dashDot"/>
              <a:round/>
            </a:ln>
            <a:effectLst/>
          </c:spPr>
          <c:marker>
            <c:symbol val="none"/>
          </c:marker>
          <c:xVal>
            <c:strRef>
              <c:f>VÝSLEDKY_1_2_3!$D$390:$AK$390</c:f>
              <c:strCache>
                <c:ptCount val="34"/>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pt idx="23">
                  <c:v>ÚSÚ 21</c:v>
                </c:pt>
                <c:pt idx="24">
                  <c:v>ÚSÚ 22</c:v>
                </c:pt>
                <c:pt idx="25">
                  <c:v>ÚSÚ 23</c:v>
                </c:pt>
                <c:pt idx="26">
                  <c:v>ÚSÚ 24</c:v>
                </c:pt>
                <c:pt idx="27">
                  <c:v>ÚSÚ 25</c:v>
                </c:pt>
                <c:pt idx="28">
                  <c:v>ÚSÚ 26</c:v>
                </c:pt>
                <c:pt idx="29">
                  <c:v>ÚSÚ 27</c:v>
                </c:pt>
                <c:pt idx="30">
                  <c:v>ÚSÚ 28</c:v>
                </c:pt>
                <c:pt idx="31">
                  <c:v>ÚSÚ 29</c:v>
                </c:pt>
                <c:pt idx="32">
                  <c:v>ÚSÚ 30</c:v>
                </c:pt>
                <c:pt idx="33">
                  <c:v>ÚSÚ 31</c:v>
                </c:pt>
              </c:strCache>
            </c:strRef>
          </c:xVal>
          <c:yVal>
            <c:numRef>
              <c:f>VÝSLEDKY_1_2_3!$D$395:$AK$395</c:f>
              <c:numCache>
                <c:formatCode>0.00_ ;\-0.00\ </c:formatCode>
                <c:ptCount val="34"/>
                <c:pt idx="0" formatCode="0.00">
                  <c:v>2.847750865051903</c:v>
                </c:pt>
                <c:pt idx="1">
                  <c:v>2.847750865051903</c:v>
                </c:pt>
                <c:pt idx="2">
                  <c:v>2.847750865051903</c:v>
                </c:pt>
                <c:pt idx="3">
                  <c:v>2.847750865051903</c:v>
                </c:pt>
                <c:pt idx="4">
                  <c:v>2.847750865051903</c:v>
                </c:pt>
                <c:pt idx="5">
                  <c:v>2.847750865051903</c:v>
                </c:pt>
                <c:pt idx="6">
                  <c:v>2.847750865051903</c:v>
                </c:pt>
                <c:pt idx="7">
                  <c:v>2.847750865051903</c:v>
                </c:pt>
                <c:pt idx="8">
                  <c:v>2.847750865051903</c:v>
                </c:pt>
                <c:pt idx="9">
                  <c:v>2.847750865051903</c:v>
                </c:pt>
                <c:pt idx="10">
                  <c:v>2.847750865051903</c:v>
                </c:pt>
                <c:pt idx="11">
                  <c:v>2.847750865051903</c:v>
                </c:pt>
                <c:pt idx="12">
                  <c:v>2.847750865051903</c:v>
                </c:pt>
                <c:pt idx="13">
                  <c:v>2.847750865051903</c:v>
                </c:pt>
                <c:pt idx="14">
                  <c:v>2.847750865051903</c:v>
                </c:pt>
                <c:pt idx="15">
                  <c:v>2.847750865051903</c:v>
                </c:pt>
                <c:pt idx="16">
                  <c:v>2.847750865051903</c:v>
                </c:pt>
                <c:pt idx="17">
                  <c:v>2.847750865051903</c:v>
                </c:pt>
                <c:pt idx="18">
                  <c:v>2.847750865051903</c:v>
                </c:pt>
                <c:pt idx="19">
                  <c:v>2.847750865051903</c:v>
                </c:pt>
                <c:pt idx="20">
                  <c:v>2.847750865051903</c:v>
                </c:pt>
                <c:pt idx="21">
                  <c:v>2.847750865051903</c:v>
                </c:pt>
                <c:pt idx="22">
                  <c:v>2.847750865051903</c:v>
                </c:pt>
                <c:pt idx="23">
                  <c:v>2.847750865051903</c:v>
                </c:pt>
                <c:pt idx="24">
                  <c:v>2.847750865051903</c:v>
                </c:pt>
                <c:pt idx="25">
                  <c:v>2.847750865051903</c:v>
                </c:pt>
                <c:pt idx="26">
                  <c:v>2.847750865051903</c:v>
                </c:pt>
                <c:pt idx="27">
                  <c:v>2.847750865051903</c:v>
                </c:pt>
                <c:pt idx="28">
                  <c:v>2.847750865051903</c:v>
                </c:pt>
                <c:pt idx="29">
                  <c:v>2.847750865051903</c:v>
                </c:pt>
                <c:pt idx="30">
                  <c:v>2.847750865051903</c:v>
                </c:pt>
                <c:pt idx="31">
                  <c:v>2.847750865051903</c:v>
                </c:pt>
                <c:pt idx="32">
                  <c:v>2.847750865051903</c:v>
                </c:pt>
                <c:pt idx="33">
                  <c:v>2.847750865051903</c:v>
                </c:pt>
              </c:numCache>
            </c:numRef>
          </c:yVal>
          <c:smooth val="0"/>
          <c:extLst>
            <c:ext xmlns:c16="http://schemas.microsoft.com/office/drawing/2014/chart" uri="{C3380CC4-5D6E-409C-BE32-E72D297353CC}">
              <c16:uniqueId val="{00000010-18B5-4534-AAF4-9CA22520D2FE}"/>
            </c:ext>
          </c:extLst>
        </c:ser>
        <c:dLbls>
          <c:showLegendKey val="0"/>
          <c:showVal val="0"/>
          <c:showCatName val="0"/>
          <c:showSerName val="0"/>
          <c:showPercent val="0"/>
          <c:showBubbleSize val="0"/>
        </c:dLbls>
        <c:axId val="724126120"/>
        <c:axId val="724124480"/>
      </c:scatterChart>
      <c:valAx>
        <c:axId val="724126120"/>
        <c:scaling>
          <c:orientation val="minMax"/>
          <c:max val="35"/>
          <c:min val="1"/>
        </c:scaling>
        <c:delete val="1"/>
        <c:axPos val="b"/>
        <c:majorGridlines>
          <c:spPr>
            <a:ln w="9525" cap="flat" cmpd="sng" algn="ctr">
              <a:solidFill>
                <a:schemeClr val="bg2"/>
              </a:solidFill>
              <a:round/>
            </a:ln>
            <a:effectLst/>
          </c:spPr>
        </c:majorGridlines>
        <c:minorGridlines>
          <c:spPr>
            <a:ln w="9525" cap="flat" cmpd="sng" algn="ctr">
              <a:solidFill>
                <a:schemeClr val="tx1">
                  <a:lumMod val="5000"/>
                  <a:lumOff val="95000"/>
                </a:schemeClr>
              </a:solidFill>
              <a:round/>
            </a:ln>
            <a:effectLst/>
          </c:spPr>
        </c:minorGridlines>
        <c:majorTickMark val="out"/>
        <c:minorTickMark val="none"/>
        <c:tickLblPos val="nextTo"/>
        <c:crossAx val="724124480"/>
        <c:crossesAt val="1"/>
        <c:crossBetween val="midCat"/>
      </c:valAx>
      <c:valAx>
        <c:axId val="724124480"/>
        <c:scaling>
          <c:orientation val="minMax"/>
          <c:max val="5"/>
          <c:min val="1"/>
        </c:scaling>
        <c:delete val="0"/>
        <c:axPos val="l"/>
        <c:majorGridlines>
          <c:spPr>
            <a:ln w="9525" cap="flat" cmpd="sng" algn="ctr">
              <a:solidFill>
                <a:schemeClr val="tx1">
                  <a:lumMod val="15000"/>
                  <a:lumOff val="85000"/>
                </a:schemeClr>
              </a:solidFill>
              <a:round/>
            </a:ln>
            <a:effectLst/>
          </c:spPr>
        </c:majorGridlines>
        <c:numFmt formatCode="0.0_ ;\-0.0\ "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1" i="0" u="none" strike="noStrike" kern="1200" baseline="0">
                <a:solidFill>
                  <a:schemeClr val="tx1"/>
                </a:solidFill>
                <a:latin typeface="+mn-lt"/>
                <a:ea typeface="+mn-ea"/>
                <a:cs typeface="+mn-cs"/>
              </a:defRPr>
            </a:pPr>
            <a:endParaRPr lang="cs-CZ"/>
          </a:p>
        </c:txPr>
        <c:crossAx val="724126120"/>
        <c:crosses val="autoZero"/>
        <c:crossBetween val="midCat"/>
        <c:majorUnit val="0.5"/>
        <c:minorUnit val="0.1"/>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cs-CZ"/>
    </a:p>
  </c:txPr>
  <c:printSettings>
    <c:headerFooter/>
    <c:pageMargins b="0.78740157499999996" l="0.7" r="0.7" t="0.78740157499999996" header="0.3" footer="0.3"/>
    <c:pageSetup/>
  </c:printSettings>
  <c:userShapes r:id="rId4"/>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lgn="l">
              <a:defRPr sz="1800" b="1" i="0" u="none" strike="noStrike" kern="1200" spc="0" baseline="0">
                <a:solidFill>
                  <a:schemeClr val="tx1"/>
                </a:solidFill>
                <a:latin typeface="+mn-lt"/>
                <a:ea typeface="+mn-ea"/>
                <a:cs typeface="+mn-cs"/>
              </a:defRPr>
            </a:pPr>
            <a:r>
              <a:rPr lang="cs-CZ" sz="1800" b="1" baseline="0">
                <a:solidFill>
                  <a:schemeClr val="tx1"/>
                </a:solidFill>
              </a:rPr>
              <a:t>Řízení služeb - </a:t>
            </a:r>
            <a:r>
              <a:rPr lang="cs-CZ" sz="1800" b="1" i="0" u="none" strike="noStrike" baseline="0">
                <a:solidFill>
                  <a:schemeClr val="tx1"/>
                </a:solidFill>
                <a:effectLst/>
              </a:rPr>
              <a:t>průměrná hodnota maturity jednotlivých subjektů</a:t>
            </a:r>
            <a:endParaRPr lang="cs-CZ" sz="1800" b="1">
              <a:solidFill>
                <a:schemeClr val="tx1"/>
              </a:solidFill>
            </a:endParaRPr>
          </a:p>
        </c:rich>
      </c:tx>
      <c:layout>
        <c:manualLayout>
          <c:xMode val="edge"/>
          <c:yMode val="edge"/>
          <c:x val="3.1232392203424088E-2"/>
          <c:y val="3.2126441579204325E-3"/>
        </c:manualLayout>
      </c:layout>
      <c:overlay val="0"/>
      <c:spPr>
        <a:noFill/>
        <a:ln>
          <a:noFill/>
        </a:ln>
        <a:effectLst/>
      </c:spPr>
      <c:txPr>
        <a:bodyPr rot="0" spcFirstLastPara="1" vertOverflow="ellipsis" vert="horz" wrap="square" anchor="t" anchorCtr="0"/>
        <a:lstStyle/>
        <a:p>
          <a:pPr algn="l">
            <a:defRPr sz="1800" b="1" i="0" u="none" strike="noStrike" kern="1200" spc="0" baseline="0">
              <a:solidFill>
                <a:schemeClr val="tx1"/>
              </a:solidFill>
              <a:latin typeface="+mn-lt"/>
              <a:ea typeface="+mn-ea"/>
              <a:cs typeface="+mn-cs"/>
            </a:defRPr>
          </a:pPr>
          <a:endParaRPr lang="cs-CZ"/>
        </a:p>
      </c:txPr>
    </c:title>
    <c:autoTitleDeleted val="0"/>
    <c:plotArea>
      <c:layout/>
      <c:lineChart>
        <c:grouping val="standard"/>
        <c:varyColors val="0"/>
        <c:ser>
          <c:idx val="1"/>
          <c:order val="1"/>
          <c:tx>
            <c:v>Baseline</c:v>
          </c:tx>
          <c:spPr>
            <a:ln w="31750" cap="rnd">
              <a:solidFill>
                <a:schemeClr val="tx1">
                  <a:lumMod val="85000"/>
                  <a:lumOff val="15000"/>
                </a:schemeClr>
              </a:solidFill>
              <a:prstDash val="dashDot"/>
              <a:round/>
            </a:ln>
            <a:effectLst/>
          </c:spPr>
          <c:marker>
            <c:symbol val="none"/>
          </c:marker>
          <c:val>
            <c:numRef>
              <c:f>VÝSLEDKY_1_2_3!$D$34:$AK$34</c:f>
              <c:numCache>
                <c:formatCode>0.00</c:formatCode>
                <c:ptCount val="34"/>
                <c:pt idx="0">
                  <c:v>2.8039215686274508</c:v>
                </c:pt>
                <c:pt idx="1">
                  <c:v>2.8039215686274508</c:v>
                </c:pt>
                <c:pt idx="2">
                  <c:v>2.8039215686274508</c:v>
                </c:pt>
                <c:pt idx="3">
                  <c:v>2.8039215686274508</c:v>
                </c:pt>
                <c:pt idx="4">
                  <c:v>2.8039215686274508</c:v>
                </c:pt>
                <c:pt idx="5">
                  <c:v>2.8039215686274508</c:v>
                </c:pt>
                <c:pt idx="6">
                  <c:v>2.8039215686274508</c:v>
                </c:pt>
                <c:pt idx="7">
                  <c:v>2.8039215686274508</c:v>
                </c:pt>
                <c:pt idx="8">
                  <c:v>2.8039215686274508</c:v>
                </c:pt>
                <c:pt idx="9">
                  <c:v>2.8039215686274508</c:v>
                </c:pt>
                <c:pt idx="10">
                  <c:v>2.8039215686274508</c:v>
                </c:pt>
                <c:pt idx="11">
                  <c:v>2.8039215686274508</c:v>
                </c:pt>
                <c:pt idx="12">
                  <c:v>2.8039215686274508</c:v>
                </c:pt>
                <c:pt idx="13">
                  <c:v>2.8039215686274508</c:v>
                </c:pt>
                <c:pt idx="14">
                  <c:v>2.8039215686274508</c:v>
                </c:pt>
                <c:pt idx="15">
                  <c:v>2.8039215686274508</c:v>
                </c:pt>
                <c:pt idx="16">
                  <c:v>2.8039215686274508</c:v>
                </c:pt>
                <c:pt idx="17">
                  <c:v>2.8039215686274508</c:v>
                </c:pt>
                <c:pt idx="18">
                  <c:v>2.8039215686274508</c:v>
                </c:pt>
                <c:pt idx="19">
                  <c:v>2.8039215686274508</c:v>
                </c:pt>
                <c:pt idx="20">
                  <c:v>2.8039215686274508</c:v>
                </c:pt>
                <c:pt idx="21">
                  <c:v>2.8039215686274508</c:v>
                </c:pt>
                <c:pt idx="22">
                  <c:v>2.8039215686274508</c:v>
                </c:pt>
                <c:pt idx="23">
                  <c:v>2.8039215686274508</c:v>
                </c:pt>
                <c:pt idx="24">
                  <c:v>2.8039215686274508</c:v>
                </c:pt>
                <c:pt idx="25">
                  <c:v>2.8039215686274508</c:v>
                </c:pt>
                <c:pt idx="26">
                  <c:v>2.8039215686274508</c:v>
                </c:pt>
                <c:pt idx="27">
                  <c:v>2.8039215686274508</c:v>
                </c:pt>
                <c:pt idx="28">
                  <c:v>2.8039215686274508</c:v>
                </c:pt>
                <c:pt idx="29">
                  <c:v>2.8039215686274508</c:v>
                </c:pt>
                <c:pt idx="30">
                  <c:v>2.8039215686274508</c:v>
                </c:pt>
                <c:pt idx="31">
                  <c:v>2.8039215686274508</c:v>
                </c:pt>
                <c:pt idx="32">
                  <c:v>2.8039215686274508</c:v>
                </c:pt>
                <c:pt idx="33">
                  <c:v>2.8039215686274508</c:v>
                </c:pt>
              </c:numCache>
            </c:numRef>
          </c:val>
          <c:smooth val="0"/>
          <c:extLst>
            <c:ext xmlns:c16="http://schemas.microsoft.com/office/drawing/2014/chart" uri="{C3380CC4-5D6E-409C-BE32-E72D297353CC}">
              <c16:uniqueId val="{00000008-06A1-442A-8B89-577AF2F96BE6}"/>
            </c:ext>
          </c:extLst>
        </c:ser>
        <c:dLbls>
          <c:showLegendKey val="0"/>
          <c:showVal val="0"/>
          <c:showCatName val="0"/>
          <c:showSerName val="0"/>
          <c:showPercent val="0"/>
          <c:showBubbleSize val="0"/>
        </c:dLbls>
        <c:marker val="1"/>
        <c:smooth val="0"/>
        <c:axId val="724126120"/>
        <c:axId val="724124480"/>
      </c:lineChart>
      <c:scatterChart>
        <c:scatterStyle val="lineMarker"/>
        <c:varyColors val="0"/>
        <c:ser>
          <c:idx val="0"/>
          <c:order val="0"/>
          <c:spPr>
            <a:ln w="25400" cap="rnd">
              <a:noFill/>
              <a:round/>
            </a:ln>
            <a:effectLst/>
          </c:spPr>
          <c:marker>
            <c:symbol val="circle"/>
            <c:size val="12"/>
            <c:spPr>
              <a:solidFill>
                <a:schemeClr val="accent1">
                  <a:lumMod val="50000"/>
                </a:schemeClr>
              </a:solidFill>
              <a:ln w="38100">
                <a:noFill/>
              </a:ln>
              <a:effectLst/>
            </c:spPr>
          </c:marker>
          <c:dPt>
            <c:idx val="0"/>
            <c:marker>
              <c:symbol val="circle"/>
              <c:size val="12"/>
              <c:spPr>
                <a:solidFill>
                  <a:srgbClr val="00B0F0"/>
                </a:solidFill>
                <a:ln w="38100">
                  <a:noFill/>
                </a:ln>
                <a:effectLst/>
              </c:spPr>
            </c:marker>
            <c:bubble3D val="0"/>
            <c:extLst>
              <c:ext xmlns:c16="http://schemas.microsoft.com/office/drawing/2014/chart" uri="{C3380CC4-5D6E-409C-BE32-E72D297353CC}">
                <c16:uniqueId val="{00000004-06A1-442A-8B89-577AF2F96BE6}"/>
              </c:ext>
            </c:extLst>
          </c:dPt>
          <c:dPt>
            <c:idx val="1"/>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F-2C31-4B57-8FCD-DC6AE92A9E7F}"/>
              </c:ext>
            </c:extLst>
          </c:dPt>
          <c:dPt>
            <c:idx val="2"/>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D-A700-42E4-BECE-E3809C2AABFF}"/>
              </c:ext>
            </c:extLst>
          </c:dPt>
          <c:dPt>
            <c:idx val="3"/>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1-2C27-412C-BB67-94BABF545E68}"/>
              </c:ext>
            </c:extLst>
          </c:dPt>
          <c:dPt>
            <c:idx val="4"/>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5-06A1-442A-8B89-577AF2F96BE6}"/>
              </c:ext>
            </c:extLst>
          </c:dPt>
          <c:dPt>
            <c:idx val="5"/>
            <c:marker>
              <c:symbol val="circle"/>
              <c:size val="12"/>
              <c:spPr>
                <a:solidFill>
                  <a:srgbClr val="00B0F0"/>
                </a:solidFill>
                <a:ln w="38100">
                  <a:noFill/>
                </a:ln>
                <a:effectLst/>
              </c:spPr>
            </c:marker>
            <c:bubble3D val="0"/>
            <c:extLst>
              <c:ext xmlns:c16="http://schemas.microsoft.com/office/drawing/2014/chart" uri="{C3380CC4-5D6E-409C-BE32-E72D297353CC}">
                <c16:uniqueId val="{00000002-E7BE-4CA9-91E2-F060D30C6A64}"/>
              </c:ext>
            </c:extLst>
          </c:dPt>
          <c:dPt>
            <c:idx val="6"/>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B-D134-410E-A317-CE71CA975D71}"/>
              </c:ext>
            </c:extLst>
          </c:dPt>
          <c:dPt>
            <c:idx val="7"/>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7-9BF6-418E-AE06-42B3ADECF33F}"/>
              </c:ext>
            </c:extLst>
          </c:dPt>
          <c:dPt>
            <c:idx val="8"/>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7-92CD-45D5-BA2F-FBB2ABF628D5}"/>
              </c:ext>
            </c:extLst>
          </c:dPt>
          <c:dPt>
            <c:idx val="9"/>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9-F148-4D66-AD1F-BDCE92BCC0B3}"/>
              </c:ext>
            </c:extLst>
          </c:dPt>
          <c:dPt>
            <c:idx val="10"/>
            <c:marker>
              <c:symbol val="circle"/>
              <c:size val="12"/>
              <c:spPr>
                <a:solidFill>
                  <a:srgbClr val="00B0F0"/>
                </a:solidFill>
                <a:ln w="38100">
                  <a:noFill/>
                </a:ln>
                <a:effectLst/>
              </c:spPr>
            </c:marker>
            <c:bubble3D val="0"/>
            <c:extLst>
              <c:ext xmlns:c16="http://schemas.microsoft.com/office/drawing/2014/chart" uri="{C3380CC4-5D6E-409C-BE32-E72D297353CC}">
                <c16:uniqueId val="{00000001-9BAE-48FD-9A1F-B43FD810B1E9}"/>
              </c:ext>
            </c:extLst>
          </c:dPt>
          <c:dPt>
            <c:idx val="11"/>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3-001C-4361-8709-45161E7EA663}"/>
              </c:ext>
            </c:extLst>
          </c:dPt>
          <c:dPt>
            <c:idx val="12"/>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4-001C-4361-8709-45161E7EA663}"/>
              </c:ext>
            </c:extLst>
          </c:dPt>
          <c:dPt>
            <c:idx val="13"/>
            <c:marker>
              <c:symbol val="circle"/>
              <c:size val="12"/>
              <c:spPr>
                <a:solidFill>
                  <a:srgbClr val="00B0F0"/>
                </a:solidFill>
                <a:ln w="38100">
                  <a:noFill/>
                </a:ln>
                <a:effectLst/>
              </c:spPr>
            </c:marker>
            <c:bubble3D val="0"/>
            <c:extLst>
              <c:ext xmlns:c16="http://schemas.microsoft.com/office/drawing/2014/chart" uri="{C3380CC4-5D6E-409C-BE32-E72D297353CC}">
                <c16:uniqueId val="{00000003-06A1-442A-8B89-577AF2F96BE6}"/>
              </c:ext>
            </c:extLst>
          </c:dPt>
          <c:dLbls>
            <c:dLbl>
              <c:idx val="16"/>
              <c:layout>
                <c:manualLayout>
                  <c:x val="1.4432189781640717E-3"/>
                  <c:y val="-6.401256725683222E-3"/>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3A-4071-9168-611F3C5ECD0E}"/>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cs-CZ"/>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strRef>
              <c:f>VÝSLEDKY_1_2_3!$D$32:$AK$32</c:f>
              <c:strCache>
                <c:ptCount val="34"/>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pt idx="23">
                  <c:v>ÚSÚ 21</c:v>
                </c:pt>
                <c:pt idx="24">
                  <c:v>ÚSÚ 22</c:v>
                </c:pt>
                <c:pt idx="25">
                  <c:v>ÚSÚ 23</c:v>
                </c:pt>
                <c:pt idx="26">
                  <c:v>ÚSÚ 24</c:v>
                </c:pt>
                <c:pt idx="27">
                  <c:v>ÚSÚ 25</c:v>
                </c:pt>
                <c:pt idx="28">
                  <c:v>ÚSÚ 26</c:v>
                </c:pt>
                <c:pt idx="29">
                  <c:v>ÚSÚ 27</c:v>
                </c:pt>
                <c:pt idx="30">
                  <c:v>ÚSÚ 28</c:v>
                </c:pt>
                <c:pt idx="31">
                  <c:v>ÚSÚ 29</c:v>
                </c:pt>
                <c:pt idx="32">
                  <c:v>ÚSÚ 30</c:v>
                </c:pt>
                <c:pt idx="33">
                  <c:v>ÚSÚ 31</c:v>
                </c:pt>
              </c:strCache>
            </c:strRef>
          </c:xVal>
          <c:yVal>
            <c:numRef>
              <c:f>VÝSLEDKY_1_2_3!$D$33:$AK$33</c:f>
              <c:numCache>
                <c:formatCode>0.00_ ;\-0.00\ </c:formatCode>
                <c:ptCount val="34"/>
                <c:pt idx="0">
                  <c:v>2.6666666666666665</c:v>
                </c:pt>
                <c:pt idx="1">
                  <c:v>2.3333333333333335</c:v>
                </c:pt>
                <c:pt idx="2">
                  <c:v>4</c:v>
                </c:pt>
                <c:pt idx="3">
                  <c:v>3</c:v>
                </c:pt>
                <c:pt idx="4">
                  <c:v>2.3333333333333335</c:v>
                </c:pt>
                <c:pt idx="5">
                  <c:v>3</c:v>
                </c:pt>
                <c:pt idx="6">
                  <c:v>2.6666666666666665</c:v>
                </c:pt>
                <c:pt idx="7">
                  <c:v>2</c:v>
                </c:pt>
                <c:pt idx="8">
                  <c:v>2.6666666666666665</c:v>
                </c:pt>
                <c:pt idx="9">
                  <c:v>1.6666666666666667</c:v>
                </c:pt>
                <c:pt idx="10">
                  <c:v>2.6666666666666665</c:v>
                </c:pt>
                <c:pt idx="11">
                  <c:v>3</c:v>
                </c:pt>
                <c:pt idx="12">
                  <c:v>3.3333333333333335</c:v>
                </c:pt>
                <c:pt idx="13">
                  <c:v>2</c:v>
                </c:pt>
                <c:pt idx="14">
                  <c:v>3</c:v>
                </c:pt>
                <c:pt idx="15">
                  <c:v>3.3333333333333335</c:v>
                </c:pt>
                <c:pt idx="16">
                  <c:v>5</c:v>
                </c:pt>
                <c:pt idx="17">
                  <c:v>2.6666666666666665</c:v>
                </c:pt>
                <c:pt idx="18">
                  <c:v>3</c:v>
                </c:pt>
                <c:pt idx="19">
                  <c:v>2.3333333333333335</c:v>
                </c:pt>
                <c:pt idx="20">
                  <c:v>4.333333333333333</c:v>
                </c:pt>
                <c:pt idx="21">
                  <c:v>3.6666666666666665</c:v>
                </c:pt>
                <c:pt idx="22">
                  <c:v>2</c:v>
                </c:pt>
                <c:pt idx="23">
                  <c:v>2.6666666666666665</c:v>
                </c:pt>
                <c:pt idx="24">
                  <c:v>4.333333333333333</c:v>
                </c:pt>
                <c:pt idx="25">
                  <c:v>2.6666666666666665</c:v>
                </c:pt>
                <c:pt idx="26">
                  <c:v>1</c:v>
                </c:pt>
                <c:pt idx="27">
                  <c:v>3.3333333333333335</c:v>
                </c:pt>
                <c:pt idx="28">
                  <c:v>2.6666666666666665</c:v>
                </c:pt>
                <c:pt idx="29">
                  <c:v>2</c:v>
                </c:pt>
                <c:pt idx="30">
                  <c:v>2.3333333333333335</c:v>
                </c:pt>
                <c:pt idx="31">
                  <c:v>3.3333333333333335</c:v>
                </c:pt>
                <c:pt idx="32">
                  <c:v>2.6666666666666665</c:v>
                </c:pt>
                <c:pt idx="33">
                  <c:v>1.6666666666666667</c:v>
                </c:pt>
              </c:numCache>
            </c:numRef>
          </c:yVal>
          <c:smooth val="0"/>
          <c:extLst>
            <c:ext xmlns:c16="http://schemas.microsoft.com/office/drawing/2014/chart" uri="{C3380CC4-5D6E-409C-BE32-E72D297353CC}">
              <c16:uniqueId val="{00000000-6B3A-4071-9168-611F3C5ECD0E}"/>
            </c:ext>
          </c:extLst>
        </c:ser>
        <c:dLbls>
          <c:showLegendKey val="0"/>
          <c:showVal val="0"/>
          <c:showCatName val="0"/>
          <c:showSerName val="0"/>
          <c:showPercent val="0"/>
          <c:showBubbleSize val="0"/>
        </c:dLbls>
        <c:axId val="724126120"/>
        <c:axId val="724124480"/>
      </c:scatterChart>
      <c:catAx>
        <c:axId val="724126120"/>
        <c:scaling>
          <c:orientation val="minMax"/>
        </c:scaling>
        <c:delete val="1"/>
        <c:axPos val="b"/>
        <c:majorTickMark val="none"/>
        <c:minorTickMark val="none"/>
        <c:tickLblPos val="nextTo"/>
        <c:crossAx val="724124480"/>
        <c:crossesAt val="0"/>
        <c:auto val="1"/>
        <c:lblAlgn val="ctr"/>
        <c:lblOffset val="100"/>
        <c:noMultiLvlLbl val="1"/>
      </c:catAx>
      <c:valAx>
        <c:axId val="724124480"/>
        <c:scaling>
          <c:orientation val="minMax"/>
          <c:max val="5"/>
          <c:min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cs-CZ"/>
          </a:p>
        </c:txPr>
        <c:crossAx val="724126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lgn="l">
              <a:defRPr sz="1800" b="1" i="0" u="none" strike="noStrike" kern="1200" spc="0" baseline="0">
                <a:solidFill>
                  <a:sysClr val="windowText" lastClr="000000"/>
                </a:solidFill>
                <a:latin typeface="+mn-lt"/>
                <a:ea typeface="+mn-ea"/>
                <a:cs typeface="+mn-cs"/>
              </a:defRPr>
            </a:pPr>
            <a:r>
              <a:rPr lang="en-GB" sz="1800" b="1" baseline="0">
                <a:solidFill>
                  <a:sysClr val="windowText" lastClr="000000"/>
                </a:solidFill>
              </a:rPr>
              <a:t>V</a:t>
            </a:r>
            <a:r>
              <a:rPr lang="cs-CZ" sz="1800" b="1" baseline="0">
                <a:solidFill>
                  <a:sysClr val="windowText" lastClr="000000"/>
                </a:solidFill>
              </a:rPr>
              <a:t>nitřní řízení  (</a:t>
            </a:r>
            <a:r>
              <a:rPr lang="cs-CZ" sz="1800" b="1" i="0" u="none" strike="noStrike" baseline="0">
                <a:solidFill>
                  <a:sysClr val="windowText" lastClr="000000"/>
                </a:solidFill>
                <a:effectLst/>
              </a:rPr>
              <a:t>průměrná hodnota maturity jednotlivých subjektů)</a:t>
            </a:r>
            <a:endParaRPr lang="cs-CZ" sz="1800" b="1">
              <a:solidFill>
                <a:sysClr val="windowText" lastClr="000000"/>
              </a:solidFill>
            </a:endParaRPr>
          </a:p>
        </c:rich>
      </c:tx>
      <c:layout>
        <c:manualLayout>
          <c:xMode val="edge"/>
          <c:yMode val="edge"/>
          <c:x val="3.1232376720116539E-2"/>
          <c:y val="2.0435934837027665E-2"/>
        </c:manualLayout>
      </c:layout>
      <c:overlay val="0"/>
      <c:spPr>
        <a:noFill/>
        <a:ln>
          <a:noFill/>
        </a:ln>
        <a:effectLst/>
      </c:spPr>
      <c:txPr>
        <a:bodyPr rot="0" spcFirstLastPara="1" vertOverflow="ellipsis" vert="horz" wrap="square" anchor="t" anchorCtr="0"/>
        <a:lstStyle/>
        <a:p>
          <a:pPr algn="l">
            <a:defRPr sz="1800" b="1" i="0" u="none" strike="noStrike" kern="1200" spc="0" baseline="0">
              <a:solidFill>
                <a:sysClr val="windowText" lastClr="000000"/>
              </a:solidFill>
              <a:latin typeface="+mn-lt"/>
              <a:ea typeface="+mn-ea"/>
              <a:cs typeface="+mn-cs"/>
            </a:defRPr>
          </a:pPr>
          <a:endParaRPr lang="cs-CZ"/>
        </a:p>
      </c:txPr>
    </c:title>
    <c:autoTitleDeleted val="0"/>
    <c:plotArea>
      <c:layout/>
      <c:lineChart>
        <c:grouping val="standard"/>
        <c:varyColors val="0"/>
        <c:ser>
          <c:idx val="1"/>
          <c:order val="1"/>
          <c:tx>
            <c:v>CELKOVÝ PRŮMĚR</c:v>
          </c:tx>
          <c:spPr>
            <a:ln w="31750" cap="rnd">
              <a:solidFill>
                <a:schemeClr val="tx1"/>
              </a:solidFill>
              <a:prstDash val="dashDot"/>
              <a:round/>
            </a:ln>
            <a:effectLst/>
          </c:spPr>
          <c:marker>
            <c:symbol val="none"/>
          </c:marker>
          <c:val>
            <c:numRef>
              <c:f>VÝSLEDKY_1_2_3!$D$130:$AK$130</c:f>
              <c:numCache>
                <c:formatCode>0.00</c:formatCode>
                <c:ptCount val="34"/>
                <c:pt idx="0">
                  <c:v>3.1176470588235294</c:v>
                </c:pt>
                <c:pt idx="1">
                  <c:v>3.1176470588235294</c:v>
                </c:pt>
                <c:pt idx="2">
                  <c:v>3.1176470588235294</c:v>
                </c:pt>
                <c:pt idx="3">
                  <c:v>3.1176470588235294</c:v>
                </c:pt>
                <c:pt idx="4">
                  <c:v>3.1176470588235294</c:v>
                </c:pt>
                <c:pt idx="5">
                  <c:v>3.1176470588235294</c:v>
                </c:pt>
                <c:pt idx="6">
                  <c:v>3.1176470588235294</c:v>
                </c:pt>
                <c:pt idx="7">
                  <c:v>3.1176470588235294</c:v>
                </c:pt>
                <c:pt idx="8">
                  <c:v>3.1176470588235294</c:v>
                </c:pt>
                <c:pt idx="9">
                  <c:v>3.1176470588235294</c:v>
                </c:pt>
                <c:pt idx="10">
                  <c:v>3.1176470588235294</c:v>
                </c:pt>
                <c:pt idx="11">
                  <c:v>3.1176470588235294</c:v>
                </c:pt>
                <c:pt idx="12">
                  <c:v>3.1176470588235294</c:v>
                </c:pt>
                <c:pt idx="13">
                  <c:v>3.1176470588235294</c:v>
                </c:pt>
                <c:pt idx="14">
                  <c:v>3.1176470588235294</c:v>
                </c:pt>
                <c:pt idx="15">
                  <c:v>3.1176470588235294</c:v>
                </c:pt>
                <c:pt idx="16">
                  <c:v>3.1176470588235294</c:v>
                </c:pt>
                <c:pt idx="17">
                  <c:v>3.1176470588235294</c:v>
                </c:pt>
                <c:pt idx="18">
                  <c:v>3.1176470588235294</c:v>
                </c:pt>
                <c:pt idx="19">
                  <c:v>3.1176470588235294</c:v>
                </c:pt>
                <c:pt idx="20">
                  <c:v>3.1176470588235294</c:v>
                </c:pt>
                <c:pt idx="21">
                  <c:v>3.1176470588235294</c:v>
                </c:pt>
                <c:pt idx="22">
                  <c:v>3.1176470588235294</c:v>
                </c:pt>
                <c:pt idx="23">
                  <c:v>3.1176470588235294</c:v>
                </c:pt>
                <c:pt idx="24">
                  <c:v>3.1176470588235294</c:v>
                </c:pt>
                <c:pt idx="25">
                  <c:v>3.1176470588235294</c:v>
                </c:pt>
                <c:pt idx="26">
                  <c:v>3.1176470588235294</c:v>
                </c:pt>
                <c:pt idx="27">
                  <c:v>3.1176470588235294</c:v>
                </c:pt>
                <c:pt idx="28">
                  <c:v>3.1176470588235294</c:v>
                </c:pt>
                <c:pt idx="29">
                  <c:v>3.1176470588235294</c:v>
                </c:pt>
                <c:pt idx="30">
                  <c:v>3.1176470588235294</c:v>
                </c:pt>
                <c:pt idx="31">
                  <c:v>3.1176470588235294</c:v>
                </c:pt>
                <c:pt idx="32">
                  <c:v>3.1176470588235294</c:v>
                </c:pt>
                <c:pt idx="33">
                  <c:v>3.1176470588235294</c:v>
                </c:pt>
              </c:numCache>
            </c:numRef>
          </c:val>
          <c:smooth val="0"/>
          <c:extLst>
            <c:ext xmlns:c16="http://schemas.microsoft.com/office/drawing/2014/chart" uri="{C3380CC4-5D6E-409C-BE32-E72D297353CC}">
              <c16:uniqueId val="{00000006-62FD-4875-B76A-08C1D519864A}"/>
            </c:ext>
          </c:extLst>
        </c:ser>
        <c:dLbls>
          <c:showLegendKey val="0"/>
          <c:showVal val="0"/>
          <c:showCatName val="0"/>
          <c:showSerName val="0"/>
          <c:showPercent val="0"/>
          <c:showBubbleSize val="0"/>
        </c:dLbls>
        <c:marker val="1"/>
        <c:smooth val="0"/>
        <c:axId val="724126120"/>
        <c:axId val="724124480"/>
      </c:lineChart>
      <c:scatterChart>
        <c:scatterStyle val="lineMarker"/>
        <c:varyColors val="0"/>
        <c:ser>
          <c:idx val="0"/>
          <c:order val="0"/>
          <c:spPr>
            <a:ln w="25400" cap="rnd">
              <a:noFill/>
              <a:round/>
            </a:ln>
            <a:effectLst/>
          </c:spPr>
          <c:marker>
            <c:symbol val="circle"/>
            <c:size val="12"/>
            <c:spPr>
              <a:solidFill>
                <a:schemeClr val="accent1">
                  <a:lumMod val="50000"/>
                </a:schemeClr>
              </a:solidFill>
              <a:ln w="38100">
                <a:noFill/>
              </a:ln>
              <a:effectLst/>
            </c:spPr>
          </c:marker>
          <c:dPt>
            <c:idx val="0"/>
            <c:marker>
              <c:symbol val="circle"/>
              <c:size val="12"/>
              <c:spPr>
                <a:solidFill>
                  <a:srgbClr val="00B0F0"/>
                </a:solidFill>
                <a:ln w="38100">
                  <a:noFill/>
                </a:ln>
                <a:effectLst/>
              </c:spPr>
            </c:marker>
            <c:bubble3D val="0"/>
            <c:extLst>
              <c:ext xmlns:c16="http://schemas.microsoft.com/office/drawing/2014/chart" uri="{C3380CC4-5D6E-409C-BE32-E72D297353CC}">
                <c16:uniqueId val="{00000004-62FD-4875-B76A-08C1D519864A}"/>
              </c:ext>
            </c:extLst>
          </c:dPt>
          <c:dPt>
            <c:idx val="1"/>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E-9C7F-4B1C-B1D0-26B3C3CDCB70}"/>
              </c:ext>
            </c:extLst>
          </c:dPt>
          <c:dPt>
            <c:idx val="2"/>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C-9E3D-4347-BAED-D9884473AB90}"/>
              </c:ext>
            </c:extLst>
          </c:dPt>
          <c:dPt>
            <c:idx val="3"/>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0-F1E5-46AB-8BC7-36B22C853141}"/>
              </c:ext>
            </c:extLst>
          </c:dPt>
          <c:dPt>
            <c:idx val="4"/>
            <c:marker>
              <c:symbol val="circle"/>
              <c:size val="12"/>
              <c:spPr>
                <a:solidFill>
                  <a:srgbClr val="00B0F0"/>
                </a:solidFill>
                <a:ln w="38100">
                  <a:noFill/>
                </a:ln>
                <a:effectLst/>
              </c:spPr>
            </c:marker>
            <c:bubble3D val="0"/>
            <c:extLst>
              <c:ext xmlns:c16="http://schemas.microsoft.com/office/drawing/2014/chart" uri="{C3380CC4-5D6E-409C-BE32-E72D297353CC}">
                <c16:uniqueId val="{00000005-62FD-4875-B76A-08C1D519864A}"/>
              </c:ext>
            </c:extLst>
          </c:dPt>
          <c:dPt>
            <c:idx val="5"/>
            <c:marker>
              <c:symbol val="circle"/>
              <c:size val="12"/>
              <c:spPr>
                <a:solidFill>
                  <a:srgbClr val="00B0F0"/>
                </a:solidFill>
                <a:ln w="38100">
                  <a:noFill/>
                </a:ln>
                <a:effectLst/>
              </c:spPr>
            </c:marker>
            <c:bubble3D val="0"/>
            <c:extLst>
              <c:ext xmlns:c16="http://schemas.microsoft.com/office/drawing/2014/chart" uri="{C3380CC4-5D6E-409C-BE32-E72D297353CC}">
                <c16:uniqueId val="{00000002-741C-4619-BBEF-7807EDB81B39}"/>
              </c:ext>
            </c:extLst>
          </c:dPt>
          <c:dPt>
            <c:idx val="6"/>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A-3854-4A8C-B90A-CAA79D4DB230}"/>
              </c:ext>
            </c:extLst>
          </c:dPt>
          <c:dPt>
            <c:idx val="7"/>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2-E03D-4E9D-981E-83FA0301C286}"/>
              </c:ext>
            </c:extLst>
          </c:dPt>
          <c:dPt>
            <c:idx val="8"/>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6-2822-4ED9-8720-C13DF9B9240E}"/>
              </c:ext>
            </c:extLst>
          </c:dPt>
          <c:dPt>
            <c:idx val="9"/>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8-D185-4C24-9A3D-DA0952559C08}"/>
              </c:ext>
            </c:extLst>
          </c:dPt>
          <c:dPt>
            <c:idx val="10"/>
            <c:marker>
              <c:symbol val="circle"/>
              <c:size val="12"/>
              <c:spPr>
                <a:solidFill>
                  <a:srgbClr val="00B0F0"/>
                </a:solidFill>
                <a:ln w="38100">
                  <a:noFill/>
                </a:ln>
                <a:effectLst/>
              </c:spPr>
            </c:marker>
            <c:bubble3D val="0"/>
            <c:extLst>
              <c:ext xmlns:c16="http://schemas.microsoft.com/office/drawing/2014/chart" uri="{C3380CC4-5D6E-409C-BE32-E72D297353CC}">
                <c16:uniqueId val="{00000001-CCE2-4ADA-9D6A-0F8E2BAA9278}"/>
              </c:ext>
            </c:extLst>
          </c:dPt>
          <c:dPt>
            <c:idx val="11"/>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3-E03D-4E9D-981E-83FA0301C286}"/>
              </c:ext>
            </c:extLst>
          </c:dPt>
          <c:dPt>
            <c:idx val="12"/>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4-E03D-4E9D-981E-83FA0301C286}"/>
              </c:ext>
            </c:extLst>
          </c:dPt>
          <c:dPt>
            <c:idx val="13"/>
            <c:marker>
              <c:symbol val="circle"/>
              <c:size val="12"/>
              <c:spPr>
                <a:solidFill>
                  <a:srgbClr val="00B0F0"/>
                </a:solidFill>
                <a:ln w="38100">
                  <a:noFill/>
                </a:ln>
                <a:effectLst/>
              </c:spPr>
            </c:marker>
            <c:bubble3D val="0"/>
            <c:extLst>
              <c:ext xmlns:c16="http://schemas.microsoft.com/office/drawing/2014/chart" uri="{C3380CC4-5D6E-409C-BE32-E72D297353CC}">
                <c16:uniqueId val="{00000003-62FD-4875-B76A-08C1D519864A}"/>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cs-CZ"/>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VÝSLEDKY_1_2_3!$D$128:$AK$128</c:f>
              <c:strCache>
                <c:ptCount val="34"/>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pt idx="23">
                  <c:v>ÚSÚ 21</c:v>
                </c:pt>
                <c:pt idx="24">
                  <c:v>ÚSÚ 22</c:v>
                </c:pt>
                <c:pt idx="25">
                  <c:v>ÚSÚ 23</c:v>
                </c:pt>
                <c:pt idx="26">
                  <c:v>ÚSÚ 24</c:v>
                </c:pt>
                <c:pt idx="27">
                  <c:v>ÚSÚ 25</c:v>
                </c:pt>
                <c:pt idx="28">
                  <c:v>ÚSÚ 26</c:v>
                </c:pt>
                <c:pt idx="29">
                  <c:v>ÚSÚ 27</c:v>
                </c:pt>
                <c:pt idx="30">
                  <c:v>ÚSÚ 28</c:v>
                </c:pt>
                <c:pt idx="31">
                  <c:v>ÚSÚ 29</c:v>
                </c:pt>
                <c:pt idx="32">
                  <c:v>ÚSÚ 30</c:v>
                </c:pt>
                <c:pt idx="33">
                  <c:v>ÚSÚ 31</c:v>
                </c:pt>
              </c:strCache>
            </c:strRef>
          </c:xVal>
          <c:yVal>
            <c:numRef>
              <c:f>VÝSLEDKY_1_2_3!$D$129:$AK$129</c:f>
              <c:numCache>
                <c:formatCode>0.00_ ;\-0.00\ </c:formatCode>
                <c:ptCount val="34"/>
                <c:pt idx="0">
                  <c:v>3.3333333333333335</c:v>
                </c:pt>
                <c:pt idx="1">
                  <c:v>2.8333333333333335</c:v>
                </c:pt>
                <c:pt idx="2">
                  <c:v>4</c:v>
                </c:pt>
                <c:pt idx="3">
                  <c:v>3.1666666666666665</c:v>
                </c:pt>
                <c:pt idx="4">
                  <c:v>3</c:v>
                </c:pt>
                <c:pt idx="5">
                  <c:v>3</c:v>
                </c:pt>
                <c:pt idx="6">
                  <c:v>3.1666666666666665</c:v>
                </c:pt>
                <c:pt idx="7">
                  <c:v>2.1666666666666665</c:v>
                </c:pt>
                <c:pt idx="8">
                  <c:v>2.3333333333333335</c:v>
                </c:pt>
                <c:pt idx="9">
                  <c:v>3.3333333333333335</c:v>
                </c:pt>
                <c:pt idx="10">
                  <c:v>3</c:v>
                </c:pt>
                <c:pt idx="11">
                  <c:v>3.3333333333333335</c:v>
                </c:pt>
                <c:pt idx="12">
                  <c:v>3.3333333333333335</c:v>
                </c:pt>
                <c:pt idx="13">
                  <c:v>1.3333333333333333</c:v>
                </c:pt>
                <c:pt idx="14">
                  <c:v>2.6666666666666665</c:v>
                </c:pt>
                <c:pt idx="15">
                  <c:v>3.3333333333333335</c:v>
                </c:pt>
                <c:pt idx="16">
                  <c:v>4.666666666666667</c:v>
                </c:pt>
                <c:pt idx="17">
                  <c:v>3</c:v>
                </c:pt>
                <c:pt idx="18">
                  <c:v>2.8333333333333335</c:v>
                </c:pt>
                <c:pt idx="19">
                  <c:v>2.3333333333333335</c:v>
                </c:pt>
                <c:pt idx="20">
                  <c:v>4.166666666666667</c:v>
                </c:pt>
                <c:pt idx="21">
                  <c:v>3</c:v>
                </c:pt>
                <c:pt idx="22">
                  <c:v>3.1666666666666665</c:v>
                </c:pt>
                <c:pt idx="23">
                  <c:v>3.3333333333333335</c:v>
                </c:pt>
                <c:pt idx="24">
                  <c:v>4.166666666666667</c:v>
                </c:pt>
                <c:pt idx="25">
                  <c:v>2.6666666666666665</c:v>
                </c:pt>
                <c:pt idx="26">
                  <c:v>3.6666666666666665</c:v>
                </c:pt>
                <c:pt idx="27">
                  <c:v>3.3333333333333335</c:v>
                </c:pt>
                <c:pt idx="28">
                  <c:v>4</c:v>
                </c:pt>
                <c:pt idx="29">
                  <c:v>3.3333333333333335</c:v>
                </c:pt>
                <c:pt idx="30">
                  <c:v>2.8333333333333335</c:v>
                </c:pt>
                <c:pt idx="31">
                  <c:v>3.1666666666666665</c:v>
                </c:pt>
                <c:pt idx="32">
                  <c:v>3</c:v>
                </c:pt>
                <c:pt idx="33">
                  <c:v>2</c:v>
                </c:pt>
              </c:numCache>
            </c:numRef>
          </c:yVal>
          <c:smooth val="0"/>
          <c:extLst>
            <c:ext xmlns:c16="http://schemas.microsoft.com/office/drawing/2014/chart" uri="{C3380CC4-5D6E-409C-BE32-E72D297353CC}">
              <c16:uniqueId val="{00000001-BD78-4CEF-85F3-79B76086C975}"/>
            </c:ext>
          </c:extLst>
        </c:ser>
        <c:dLbls>
          <c:showLegendKey val="0"/>
          <c:showVal val="0"/>
          <c:showCatName val="0"/>
          <c:showSerName val="0"/>
          <c:showPercent val="0"/>
          <c:showBubbleSize val="0"/>
        </c:dLbls>
        <c:axId val="724126120"/>
        <c:axId val="724124480"/>
      </c:scatterChart>
      <c:catAx>
        <c:axId val="724126120"/>
        <c:scaling>
          <c:orientation val="minMax"/>
        </c:scaling>
        <c:delete val="1"/>
        <c:axPos val="b"/>
        <c:majorTickMark val="none"/>
        <c:minorTickMark val="none"/>
        <c:tickLblPos val="nextTo"/>
        <c:crossAx val="724124480"/>
        <c:crossesAt val="0"/>
        <c:auto val="1"/>
        <c:lblAlgn val="ctr"/>
        <c:lblOffset val="100"/>
        <c:noMultiLvlLbl val="1"/>
      </c:catAx>
      <c:valAx>
        <c:axId val="724124480"/>
        <c:scaling>
          <c:orientation val="minMax"/>
          <c:max val="5"/>
          <c:min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cs-CZ"/>
          </a:p>
        </c:txPr>
        <c:crossAx val="724126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r>
              <a:rPr lang="en-US"/>
              <a:t>1.4.3 Úroveň automatizace - řídící procesy</a:t>
            </a:r>
          </a:p>
        </c:rich>
      </c:tx>
      <c:overlay val="0"/>
      <c:spPr>
        <a:noFill/>
        <a:ln>
          <a:noFill/>
        </a:ln>
        <a:effectLst/>
      </c:spPr>
      <c:txPr>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endParaRPr lang="cs-CZ"/>
        </a:p>
      </c:txPr>
    </c:title>
    <c:autoTitleDeleted val="0"/>
    <c:plotArea>
      <c:layout/>
      <c:barChart>
        <c:barDir val="col"/>
        <c:grouping val="clustered"/>
        <c:varyColors val="0"/>
        <c:ser>
          <c:idx val="0"/>
          <c:order val="0"/>
          <c:tx>
            <c:strRef>
              <c:f>VÝSLEDKY_1_2_3!$AM$6</c:f>
              <c:strCache>
                <c:ptCount val="1"/>
                <c:pt idx="0">
                  <c:v>POČET</c:v>
                </c:pt>
              </c:strCache>
            </c:strRef>
          </c:tx>
          <c:spPr>
            <a:noFill/>
            <a:ln w="25400" cap="flat" cmpd="sng" algn="ctr">
              <a:solidFill>
                <a:schemeClr val="accent1"/>
              </a:solidFill>
              <a:miter lim="800000"/>
            </a:ln>
            <a:effectLst/>
          </c:spPr>
          <c:invertIfNegative val="0"/>
          <c:dPt>
            <c:idx val="0"/>
            <c:invertIfNegative val="0"/>
            <c:bubble3D val="0"/>
            <c:spPr>
              <a:solidFill>
                <a:schemeClr val="tx1"/>
              </a:solidFill>
              <a:ln w="25400" cap="flat" cmpd="sng" algn="ctr">
                <a:noFill/>
                <a:miter lim="800000"/>
              </a:ln>
              <a:effectLst/>
            </c:spPr>
            <c:extLst>
              <c:ext xmlns:c16="http://schemas.microsoft.com/office/drawing/2014/chart" uri="{C3380CC4-5D6E-409C-BE32-E72D297353CC}">
                <c16:uniqueId val="{00000001-BDE3-4C3E-A8CE-D574CFF7B613}"/>
              </c:ext>
            </c:extLst>
          </c:dPt>
          <c:dPt>
            <c:idx val="1"/>
            <c:invertIfNegative val="0"/>
            <c:bubble3D val="0"/>
            <c:spPr>
              <a:solidFill>
                <a:srgbClr val="FF2600"/>
              </a:solidFill>
              <a:ln w="25400" cap="flat" cmpd="sng" algn="ctr">
                <a:noFill/>
                <a:miter lim="800000"/>
              </a:ln>
              <a:effectLst/>
            </c:spPr>
            <c:extLst>
              <c:ext xmlns:c16="http://schemas.microsoft.com/office/drawing/2014/chart" uri="{C3380CC4-5D6E-409C-BE32-E72D297353CC}">
                <c16:uniqueId val="{00000002-BDE3-4C3E-A8CE-D574CFF7B613}"/>
              </c:ext>
            </c:extLst>
          </c:dPt>
          <c:dPt>
            <c:idx val="2"/>
            <c:invertIfNegative val="0"/>
            <c:bubble3D val="0"/>
            <c:spPr>
              <a:solidFill>
                <a:schemeClr val="bg1">
                  <a:lumMod val="65000"/>
                </a:schemeClr>
              </a:solidFill>
              <a:ln w="25400" cap="flat" cmpd="sng" algn="ctr">
                <a:noFill/>
                <a:miter lim="800000"/>
              </a:ln>
              <a:effectLst/>
            </c:spPr>
            <c:extLst>
              <c:ext xmlns:c16="http://schemas.microsoft.com/office/drawing/2014/chart" uri="{C3380CC4-5D6E-409C-BE32-E72D297353CC}">
                <c16:uniqueId val="{00000003-BDE3-4C3E-A8CE-D574CFF7B613}"/>
              </c:ext>
            </c:extLst>
          </c:dPt>
          <c:dPt>
            <c:idx val="3"/>
            <c:invertIfNegative val="0"/>
            <c:bubble3D val="0"/>
            <c:spPr>
              <a:solidFill>
                <a:schemeClr val="accent6">
                  <a:lumMod val="40000"/>
                  <a:lumOff val="60000"/>
                </a:schemeClr>
              </a:solidFill>
              <a:ln w="25400" cap="flat" cmpd="sng" algn="ctr">
                <a:noFill/>
                <a:miter lim="800000"/>
              </a:ln>
              <a:effectLst/>
            </c:spPr>
            <c:extLst>
              <c:ext xmlns:c16="http://schemas.microsoft.com/office/drawing/2014/chart" uri="{C3380CC4-5D6E-409C-BE32-E72D297353CC}">
                <c16:uniqueId val="{00000004-BDE3-4C3E-A8CE-D574CFF7B613}"/>
              </c:ext>
            </c:extLst>
          </c:dPt>
          <c:dPt>
            <c:idx val="4"/>
            <c:invertIfNegative val="0"/>
            <c:bubble3D val="0"/>
            <c:spPr>
              <a:solidFill>
                <a:schemeClr val="accent6"/>
              </a:solidFill>
              <a:ln w="25400" cap="flat" cmpd="sng" algn="ctr">
                <a:noFill/>
                <a:miter lim="800000"/>
              </a:ln>
              <a:effectLst/>
            </c:spPr>
            <c:extLst>
              <c:ext xmlns:c16="http://schemas.microsoft.com/office/drawing/2014/chart" uri="{C3380CC4-5D6E-409C-BE32-E72D297353CC}">
                <c16:uniqueId val="{00000005-BDE3-4C3E-A8CE-D574CFF7B61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65000"/>
                        <a:lumOff val="3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VÝSLEDKY_1_2_3!$AM$101:$AM$105</c:f>
              <c:numCache>
                <c:formatCode>0;\-0;;@</c:formatCode>
                <c:ptCount val="5"/>
                <c:pt idx="0">
                  <c:v>0</c:v>
                </c:pt>
                <c:pt idx="1">
                  <c:v>8</c:v>
                </c:pt>
                <c:pt idx="2">
                  <c:v>16</c:v>
                </c:pt>
                <c:pt idx="3">
                  <c:v>10</c:v>
                </c:pt>
                <c:pt idx="4">
                  <c:v>0</c:v>
                </c:pt>
              </c:numCache>
            </c:numRef>
          </c:val>
          <c:extLst>
            <c:ext xmlns:c16="http://schemas.microsoft.com/office/drawing/2014/chart" uri="{C3380CC4-5D6E-409C-BE32-E72D297353CC}">
              <c16:uniqueId val="{00000000-CA90-4C2B-BB22-83767462F3BC}"/>
            </c:ext>
          </c:extLst>
        </c:ser>
        <c:dLbls>
          <c:showLegendKey val="0"/>
          <c:showVal val="0"/>
          <c:showCatName val="0"/>
          <c:showSerName val="0"/>
          <c:showPercent val="0"/>
          <c:showBubbleSize val="0"/>
        </c:dLbls>
        <c:gapWidth val="164"/>
        <c:overlap val="-35"/>
        <c:axId val="290741455"/>
        <c:axId val="311235039"/>
      </c:barChart>
      <c:catAx>
        <c:axId val="290741455"/>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cs-CZ"/>
                  <a:t>MATURITA</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cs-CZ"/>
            </a:p>
          </c:txPr>
        </c:title>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cs-CZ"/>
          </a:p>
        </c:txPr>
        <c:crossAx val="311235039"/>
        <c:crosses val="autoZero"/>
        <c:auto val="1"/>
        <c:lblAlgn val="ctr"/>
        <c:lblOffset val="100"/>
        <c:noMultiLvlLbl val="0"/>
      </c:catAx>
      <c:valAx>
        <c:axId val="311235039"/>
        <c:scaling>
          <c:orientation val="minMax"/>
        </c:scaling>
        <c:delete val="1"/>
        <c:axPos val="l"/>
        <c:numFmt formatCode="0;\-0;;@" sourceLinked="1"/>
        <c:majorTickMark val="none"/>
        <c:minorTickMark val="none"/>
        <c:tickLblPos val="nextTo"/>
        <c:crossAx val="290741455"/>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cs-CZ" sz="1800" b="1"/>
              <a:t>ŘÍZENÍ SLUŽEB A VNITŘNÍ ŘÍZENÍ ÚŘADU</a:t>
            </a:r>
          </a:p>
        </c:rich>
      </c:tx>
      <c:layout>
        <c:manualLayout>
          <c:xMode val="edge"/>
          <c:yMode val="edge"/>
          <c:x val="4.194011822507495E-2"/>
          <c:y val="1.2731235176130696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lineChart>
        <c:grouping val="standard"/>
        <c:varyColors val="0"/>
        <c:ser>
          <c:idx val="0"/>
          <c:order val="0"/>
          <c:tx>
            <c:v>ŘÍZENÍ SLUŽEB</c:v>
          </c:tx>
          <c:spPr>
            <a:ln w="19050" cap="rnd">
              <a:noFill/>
              <a:round/>
            </a:ln>
            <a:effectLst/>
          </c:spPr>
          <c:marker>
            <c:symbol val="circle"/>
            <c:size val="12"/>
            <c:spPr>
              <a:solidFill>
                <a:schemeClr val="accent1"/>
              </a:solidFill>
              <a:ln w="9525">
                <a:solidFill>
                  <a:schemeClr val="accent1"/>
                </a:solidFill>
              </a:ln>
              <a:effectLst/>
            </c:spPr>
          </c:marker>
          <c:cat>
            <c:strRef>
              <c:f>VÝSLEDKY_1_2_3!$D$32:$AK$32</c:f>
              <c:strCache>
                <c:ptCount val="34"/>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pt idx="23">
                  <c:v>ÚSÚ 21</c:v>
                </c:pt>
                <c:pt idx="24">
                  <c:v>ÚSÚ 22</c:v>
                </c:pt>
                <c:pt idx="25">
                  <c:v>ÚSÚ 23</c:v>
                </c:pt>
                <c:pt idx="26">
                  <c:v>ÚSÚ 24</c:v>
                </c:pt>
                <c:pt idx="27">
                  <c:v>ÚSÚ 25</c:v>
                </c:pt>
                <c:pt idx="28">
                  <c:v>ÚSÚ 26</c:v>
                </c:pt>
                <c:pt idx="29">
                  <c:v>ÚSÚ 27</c:v>
                </c:pt>
                <c:pt idx="30">
                  <c:v>ÚSÚ 28</c:v>
                </c:pt>
                <c:pt idx="31">
                  <c:v>ÚSÚ 29</c:v>
                </c:pt>
                <c:pt idx="32">
                  <c:v>ÚSÚ 30</c:v>
                </c:pt>
                <c:pt idx="33">
                  <c:v>ÚSÚ 31</c:v>
                </c:pt>
              </c:strCache>
            </c:strRef>
          </c:cat>
          <c:val>
            <c:numRef>
              <c:f>VÝSLEDKY_1_2_3!$D$33:$AK$33</c:f>
              <c:numCache>
                <c:formatCode>0.00_ ;\-0.00\ </c:formatCode>
                <c:ptCount val="34"/>
                <c:pt idx="0">
                  <c:v>2.6666666666666665</c:v>
                </c:pt>
                <c:pt idx="1">
                  <c:v>2.3333333333333335</c:v>
                </c:pt>
                <c:pt idx="2">
                  <c:v>4</c:v>
                </c:pt>
                <c:pt idx="3">
                  <c:v>3</c:v>
                </c:pt>
                <c:pt idx="4">
                  <c:v>2.3333333333333335</c:v>
                </c:pt>
                <c:pt idx="5">
                  <c:v>3</c:v>
                </c:pt>
                <c:pt idx="6">
                  <c:v>2.6666666666666665</c:v>
                </c:pt>
                <c:pt idx="7">
                  <c:v>2</c:v>
                </c:pt>
                <c:pt idx="8">
                  <c:v>2.6666666666666665</c:v>
                </c:pt>
                <c:pt idx="9">
                  <c:v>1.6666666666666667</c:v>
                </c:pt>
                <c:pt idx="10">
                  <c:v>2.6666666666666665</c:v>
                </c:pt>
                <c:pt idx="11">
                  <c:v>3</c:v>
                </c:pt>
                <c:pt idx="12">
                  <c:v>3.3333333333333335</c:v>
                </c:pt>
                <c:pt idx="13">
                  <c:v>2</c:v>
                </c:pt>
                <c:pt idx="14">
                  <c:v>3</c:v>
                </c:pt>
                <c:pt idx="15">
                  <c:v>3.3333333333333335</c:v>
                </c:pt>
                <c:pt idx="16">
                  <c:v>5</c:v>
                </c:pt>
                <c:pt idx="17">
                  <c:v>2.6666666666666665</c:v>
                </c:pt>
                <c:pt idx="18">
                  <c:v>3</c:v>
                </c:pt>
                <c:pt idx="19">
                  <c:v>2.3333333333333335</c:v>
                </c:pt>
                <c:pt idx="20">
                  <c:v>4.333333333333333</c:v>
                </c:pt>
                <c:pt idx="21">
                  <c:v>3.6666666666666665</c:v>
                </c:pt>
                <c:pt idx="22">
                  <c:v>2</c:v>
                </c:pt>
                <c:pt idx="23">
                  <c:v>2.6666666666666665</c:v>
                </c:pt>
                <c:pt idx="24">
                  <c:v>4.333333333333333</c:v>
                </c:pt>
                <c:pt idx="25">
                  <c:v>2.6666666666666665</c:v>
                </c:pt>
                <c:pt idx="26">
                  <c:v>1</c:v>
                </c:pt>
                <c:pt idx="27">
                  <c:v>3.3333333333333335</c:v>
                </c:pt>
                <c:pt idx="28">
                  <c:v>2.6666666666666665</c:v>
                </c:pt>
                <c:pt idx="29">
                  <c:v>2</c:v>
                </c:pt>
                <c:pt idx="30">
                  <c:v>2.3333333333333335</c:v>
                </c:pt>
                <c:pt idx="31">
                  <c:v>3.3333333333333335</c:v>
                </c:pt>
                <c:pt idx="32">
                  <c:v>2.6666666666666665</c:v>
                </c:pt>
                <c:pt idx="33">
                  <c:v>1.6666666666666667</c:v>
                </c:pt>
              </c:numCache>
            </c:numRef>
          </c:val>
          <c:smooth val="0"/>
          <c:extLst>
            <c:ext xmlns:c16="http://schemas.microsoft.com/office/drawing/2014/chart" uri="{C3380CC4-5D6E-409C-BE32-E72D297353CC}">
              <c16:uniqueId val="{00000000-CD2F-42E0-AD32-CD7B139BBC3E}"/>
            </c:ext>
          </c:extLst>
        </c:ser>
        <c:ser>
          <c:idx val="1"/>
          <c:order val="1"/>
          <c:tx>
            <c:v>VNITŘNÍ ŘÍZENÍ</c:v>
          </c:tx>
          <c:spPr>
            <a:ln w="19050" cap="rnd">
              <a:noFill/>
              <a:round/>
            </a:ln>
            <a:effectLst/>
          </c:spPr>
          <c:marker>
            <c:symbol val="circle"/>
            <c:size val="12"/>
            <c:spPr>
              <a:solidFill>
                <a:schemeClr val="accent2"/>
              </a:solidFill>
              <a:ln w="9525">
                <a:solidFill>
                  <a:schemeClr val="accent2"/>
                </a:solidFill>
              </a:ln>
              <a:effectLst/>
            </c:spPr>
          </c:marker>
          <c:cat>
            <c:strRef>
              <c:f>VÝSLEDKY_1_2_3!$D$32:$AK$32</c:f>
              <c:strCache>
                <c:ptCount val="34"/>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pt idx="23">
                  <c:v>ÚSÚ 21</c:v>
                </c:pt>
                <c:pt idx="24">
                  <c:v>ÚSÚ 22</c:v>
                </c:pt>
                <c:pt idx="25">
                  <c:v>ÚSÚ 23</c:v>
                </c:pt>
                <c:pt idx="26">
                  <c:v>ÚSÚ 24</c:v>
                </c:pt>
                <c:pt idx="27">
                  <c:v>ÚSÚ 25</c:v>
                </c:pt>
                <c:pt idx="28">
                  <c:v>ÚSÚ 26</c:v>
                </c:pt>
                <c:pt idx="29">
                  <c:v>ÚSÚ 27</c:v>
                </c:pt>
                <c:pt idx="30">
                  <c:v>ÚSÚ 28</c:v>
                </c:pt>
                <c:pt idx="31">
                  <c:v>ÚSÚ 29</c:v>
                </c:pt>
                <c:pt idx="32">
                  <c:v>ÚSÚ 30</c:v>
                </c:pt>
                <c:pt idx="33">
                  <c:v>ÚSÚ 31</c:v>
                </c:pt>
              </c:strCache>
            </c:strRef>
          </c:cat>
          <c:val>
            <c:numRef>
              <c:f>VÝSLEDKY_1_2_3!$D$129:$AK$129</c:f>
              <c:numCache>
                <c:formatCode>0.00_ ;\-0.00\ </c:formatCode>
                <c:ptCount val="34"/>
                <c:pt idx="0">
                  <c:v>3.3333333333333335</c:v>
                </c:pt>
                <c:pt idx="1">
                  <c:v>2.8333333333333335</c:v>
                </c:pt>
                <c:pt idx="2">
                  <c:v>4</c:v>
                </c:pt>
                <c:pt idx="3">
                  <c:v>3.1666666666666665</c:v>
                </c:pt>
                <c:pt idx="4">
                  <c:v>3</c:v>
                </c:pt>
                <c:pt idx="5">
                  <c:v>3</c:v>
                </c:pt>
                <c:pt idx="6">
                  <c:v>3.1666666666666665</c:v>
                </c:pt>
                <c:pt idx="7">
                  <c:v>2.1666666666666665</c:v>
                </c:pt>
                <c:pt idx="8">
                  <c:v>2.3333333333333335</c:v>
                </c:pt>
                <c:pt idx="9">
                  <c:v>3.3333333333333335</c:v>
                </c:pt>
                <c:pt idx="10">
                  <c:v>3</c:v>
                </c:pt>
                <c:pt idx="11">
                  <c:v>3.3333333333333335</c:v>
                </c:pt>
                <c:pt idx="12">
                  <c:v>3.3333333333333335</c:v>
                </c:pt>
                <c:pt idx="13">
                  <c:v>1.3333333333333333</c:v>
                </c:pt>
                <c:pt idx="14">
                  <c:v>2.6666666666666665</c:v>
                </c:pt>
                <c:pt idx="15">
                  <c:v>3.3333333333333335</c:v>
                </c:pt>
                <c:pt idx="16">
                  <c:v>4.666666666666667</c:v>
                </c:pt>
                <c:pt idx="17">
                  <c:v>3</c:v>
                </c:pt>
                <c:pt idx="18">
                  <c:v>2.8333333333333335</c:v>
                </c:pt>
                <c:pt idx="19">
                  <c:v>2.3333333333333335</c:v>
                </c:pt>
                <c:pt idx="20">
                  <c:v>4.166666666666667</c:v>
                </c:pt>
                <c:pt idx="21">
                  <c:v>3</c:v>
                </c:pt>
                <c:pt idx="22">
                  <c:v>3.1666666666666665</c:v>
                </c:pt>
                <c:pt idx="23">
                  <c:v>3.3333333333333335</c:v>
                </c:pt>
                <c:pt idx="24">
                  <c:v>4.166666666666667</c:v>
                </c:pt>
                <c:pt idx="25">
                  <c:v>2.6666666666666665</c:v>
                </c:pt>
                <c:pt idx="26">
                  <c:v>3.6666666666666665</c:v>
                </c:pt>
                <c:pt idx="27">
                  <c:v>3.3333333333333335</c:v>
                </c:pt>
                <c:pt idx="28">
                  <c:v>4</c:v>
                </c:pt>
                <c:pt idx="29">
                  <c:v>3.3333333333333335</c:v>
                </c:pt>
                <c:pt idx="30">
                  <c:v>2.8333333333333335</c:v>
                </c:pt>
                <c:pt idx="31">
                  <c:v>3.1666666666666665</c:v>
                </c:pt>
                <c:pt idx="32">
                  <c:v>3</c:v>
                </c:pt>
                <c:pt idx="33">
                  <c:v>2</c:v>
                </c:pt>
              </c:numCache>
            </c:numRef>
          </c:val>
          <c:smooth val="0"/>
          <c:extLst>
            <c:ext xmlns:c16="http://schemas.microsoft.com/office/drawing/2014/chart" uri="{C3380CC4-5D6E-409C-BE32-E72D297353CC}">
              <c16:uniqueId val="{00000001-F7B0-44B5-A98F-39FC4BE125EC}"/>
            </c:ext>
          </c:extLst>
        </c:ser>
        <c:dLbls>
          <c:showLegendKey val="0"/>
          <c:showVal val="0"/>
          <c:showCatName val="0"/>
          <c:showSerName val="0"/>
          <c:showPercent val="0"/>
          <c:showBubbleSize val="0"/>
        </c:dLbls>
        <c:marker val="1"/>
        <c:smooth val="0"/>
        <c:axId val="1090294440"/>
        <c:axId val="1090294768"/>
      </c:lineChart>
      <c:catAx>
        <c:axId val="10902944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cs-CZ"/>
          </a:p>
        </c:txPr>
        <c:crossAx val="1090294768"/>
        <c:crosses val="autoZero"/>
        <c:auto val="1"/>
        <c:lblAlgn val="ctr"/>
        <c:lblOffset val="100"/>
        <c:noMultiLvlLbl val="0"/>
      </c:catAx>
      <c:valAx>
        <c:axId val="1090294768"/>
        <c:scaling>
          <c:orientation val="minMax"/>
          <c:max val="5"/>
          <c:min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cs-CZ"/>
                  <a:t>Maturita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cs-CZ"/>
            </a:p>
          </c:txPr>
        </c:title>
        <c:numFmt formatCode="0.00_ ;\-0.00\ "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cs-CZ"/>
          </a:p>
        </c:txPr>
        <c:crossAx val="1090294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lang="en-US" sz="1800" b="1" i="0" u="none" strike="noStrike" kern="1200" spc="0" baseline="0">
                <a:solidFill>
                  <a:sysClr val="windowText" lastClr="000000"/>
                </a:solidFill>
                <a:latin typeface="+mn-lt"/>
                <a:ea typeface="+mn-ea"/>
                <a:cs typeface="+mn-cs"/>
              </a:defRPr>
            </a:pPr>
            <a:r>
              <a:rPr lang="cs-CZ" sz="1800" b="1">
                <a:solidFill>
                  <a:sysClr val="windowText" lastClr="000000"/>
                </a:solidFill>
              </a:rPr>
              <a:t>Lidé</a:t>
            </a:r>
            <a:r>
              <a:rPr lang="cs-CZ" sz="1800" b="1" baseline="0">
                <a:solidFill>
                  <a:sysClr val="windowText" lastClr="000000"/>
                </a:solidFill>
              </a:rPr>
              <a:t> pro změnu</a:t>
            </a:r>
            <a:r>
              <a:rPr lang="cs-CZ" sz="1800" b="1">
                <a:solidFill>
                  <a:sysClr val="windowText" lastClr="000000"/>
                </a:solidFill>
              </a:rPr>
              <a:t> (průměrná hodnota maturity jednotlivých subjektů)</a:t>
            </a:r>
          </a:p>
        </c:rich>
      </c:tx>
      <c:layout>
        <c:manualLayout>
          <c:xMode val="edge"/>
          <c:yMode val="edge"/>
          <c:x val="3.3050737406278799E-2"/>
          <c:y val="1.3306078591569893E-2"/>
        </c:manualLayout>
      </c:layout>
      <c:overlay val="0"/>
      <c:spPr>
        <a:noFill/>
        <a:ln>
          <a:noFill/>
        </a:ln>
        <a:effectLst/>
      </c:spPr>
      <c:txPr>
        <a:bodyPr rot="0" spcFirstLastPara="1" vertOverflow="ellipsis" vert="horz" wrap="square" anchor="ctr" anchorCtr="1"/>
        <a:lstStyle/>
        <a:p>
          <a:pPr algn="l">
            <a:defRPr lang="en-US" sz="1800" b="1" i="0" u="none" strike="noStrike" kern="1200" spc="0" baseline="0">
              <a:solidFill>
                <a:sysClr val="windowText" lastClr="000000"/>
              </a:solidFill>
              <a:latin typeface="+mn-lt"/>
              <a:ea typeface="+mn-ea"/>
              <a:cs typeface="+mn-cs"/>
            </a:defRPr>
          </a:pPr>
          <a:endParaRPr lang="cs-CZ"/>
        </a:p>
      </c:txPr>
    </c:title>
    <c:autoTitleDeleted val="0"/>
    <c:plotArea>
      <c:layout>
        <c:manualLayout>
          <c:layoutTarget val="inner"/>
          <c:xMode val="edge"/>
          <c:yMode val="edge"/>
          <c:x val="2.9993007410603692E-2"/>
          <c:y val="8.3330731983480261E-2"/>
          <c:w val="0.95991507006372911"/>
          <c:h val="0.89294980647472444"/>
        </c:manualLayout>
      </c:layout>
      <c:scatterChart>
        <c:scatterStyle val="lineMarker"/>
        <c:varyColors val="0"/>
        <c:ser>
          <c:idx val="0"/>
          <c:order val="0"/>
          <c:tx>
            <c:v>LIDÉ PRO ZMĚNU</c:v>
          </c:tx>
          <c:spPr>
            <a:ln w="25400" cap="rnd">
              <a:noFill/>
              <a:round/>
            </a:ln>
            <a:effectLst/>
          </c:spPr>
          <c:marker>
            <c:symbol val="circle"/>
            <c:size val="12"/>
            <c:spPr>
              <a:solidFill>
                <a:schemeClr val="accent1">
                  <a:lumMod val="50000"/>
                </a:schemeClr>
              </a:solidFill>
              <a:ln w="38100">
                <a:noFill/>
              </a:ln>
              <a:effectLst/>
            </c:spPr>
          </c:marker>
          <c:dPt>
            <c:idx val="0"/>
            <c:marker>
              <c:symbol val="circle"/>
              <c:size val="12"/>
              <c:spPr>
                <a:solidFill>
                  <a:srgbClr val="00B0F0"/>
                </a:solidFill>
                <a:ln w="38100">
                  <a:noFill/>
                </a:ln>
                <a:effectLst/>
              </c:spPr>
            </c:marker>
            <c:bubble3D val="0"/>
            <c:extLst>
              <c:ext xmlns:c16="http://schemas.microsoft.com/office/drawing/2014/chart" uri="{C3380CC4-5D6E-409C-BE32-E72D297353CC}">
                <c16:uniqueId val="{00000004-A2E4-4159-9006-3A05E589A701}"/>
              </c:ext>
            </c:extLst>
          </c:dPt>
          <c:dPt>
            <c:idx val="1"/>
            <c:marker>
              <c:symbol val="circle"/>
              <c:size val="12"/>
              <c:spPr>
                <a:solidFill>
                  <a:srgbClr val="00B0F0"/>
                </a:solidFill>
                <a:ln w="38100">
                  <a:noFill/>
                </a:ln>
                <a:effectLst/>
              </c:spPr>
            </c:marker>
            <c:bubble3D val="0"/>
            <c:extLst>
              <c:ext xmlns:c16="http://schemas.microsoft.com/office/drawing/2014/chart" uri="{C3380CC4-5D6E-409C-BE32-E72D297353CC}">
                <c16:uniqueId val="{0000000D-18B5-4534-AAF4-9CA22520D2FE}"/>
              </c:ext>
            </c:extLst>
          </c:dPt>
          <c:dPt>
            <c:idx val="2"/>
            <c:marker>
              <c:symbol val="circle"/>
              <c:size val="12"/>
              <c:spPr>
                <a:solidFill>
                  <a:srgbClr val="00B0F0"/>
                </a:solidFill>
                <a:ln w="38100">
                  <a:noFill/>
                </a:ln>
                <a:effectLst/>
              </c:spPr>
            </c:marker>
            <c:bubble3D val="0"/>
            <c:extLst>
              <c:ext xmlns:c16="http://schemas.microsoft.com/office/drawing/2014/chart" uri="{C3380CC4-5D6E-409C-BE32-E72D297353CC}">
                <c16:uniqueId val="{0000000E-18B5-4534-AAF4-9CA22520D2FE}"/>
              </c:ext>
            </c:extLst>
          </c:dPt>
          <c:dPt>
            <c:idx val="3"/>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F-546B-4AF4-B738-1B9565D9ADA5}"/>
              </c:ext>
            </c:extLst>
          </c:dPt>
          <c:dPt>
            <c:idx val="4"/>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5-A2E4-4159-9006-3A05E589A701}"/>
              </c:ext>
            </c:extLst>
          </c:dPt>
          <c:dPt>
            <c:idx val="5"/>
            <c:marker>
              <c:symbol val="circle"/>
              <c:size val="12"/>
              <c:spPr>
                <a:solidFill>
                  <a:srgbClr val="00B0F0"/>
                </a:solidFill>
                <a:ln w="38100">
                  <a:noFill/>
                </a:ln>
                <a:effectLst/>
              </c:spPr>
            </c:marker>
            <c:bubble3D val="0"/>
            <c:extLst>
              <c:ext xmlns:c16="http://schemas.microsoft.com/office/drawing/2014/chart" uri="{C3380CC4-5D6E-409C-BE32-E72D297353CC}">
                <c16:uniqueId val="{00000002-4E91-446C-9B1C-F558F7B3CA19}"/>
              </c:ext>
            </c:extLst>
          </c:dPt>
          <c:dPt>
            <c:idx val="6"/>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B-D822-4D2B-AA2B-E16629EC0121}"/>
              </c:ext>
            </c:extLst>
          </c:dPt>
          <c:dPt>
            <c:idx val="7"/>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1-81B1-4C13-A6D8-D056462C1E66}"/>
              </c:ext>
            </c:extLst>
          </c:dPt>
          <c:dPt>
            <c:idx val="8"/>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7-74D3-455B-B21D-0B6276833B05}"/>
              </c:ext>
            </c:extLst>
          </c:dPt>
          <c:dPt>
            <c:idx val="9"/>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9-05B3-4B83-808A-552A8AA897B6}"/>
              </c:ext>
            </c:extLst>
          </c:dPt>
          <c:dPt>
            <c:idx val="10"/>
            <c:marker>
              <c:symbol val="circle"/>
              <c:size val="12"/>
              <c:spPr>
                <a:solidFill>
                  <a:srgbClr val="00B0F0"/>
                </a:solidFill>
                <a:ln w="38100">
                  <a:noFill/>
                </a:ln>
                <a:effectLst/>
              </c:spPr>
            </c:marker>
            <c:bubble3D val="0"/>
            <c:extLst>
              <c:ext xmlns:c16="http://schemas.microsoft.com/office/drawing/2014/chart" uri="{C3380CC4-5D6E-409C-BE32-E72D297353CC}">
                <c16:uniqueId val="{00000004-7730-421E-8A26-7604EEABF70E}"/>
              </c:ext>
            </c:extLst>
          </c:dPt>
          <c:dPt>
            <c:idx val="11"/>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2-81B1-4C13-A6D8-D056462C1E66}"/>
              </c:ext>
            </c:extLst>
          </c:dPt>
          <c:dPt>
            <c:idx val="12"/>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3-81B1-4C13-A6D8-D056462C1E66}"/>
              </c:ext>
            </c:extLst>
          </c:dPt>
          <c:dPt>
            <c:idx val="13"/>
            <c:marker>
              <c:symbol val="circle"/>
              <c:size val="12"/>
              <c:spPr>
                <a:solidFill>
                  <a:srgbClr val="00B0F0"/>
                </a:solidFill>
                <a:ln w="38100">
                  <a:noFill/>
                </a:ln>
                <a:effectLst/>
              </c:spPr>
            </c:marker>
            <c:bubble3D val="0"/>
            <c:extLst>
              <c:ext xmlns:c16="http://schemas.microsoft.com/office/drawing/2014/chart" uri="{C3380CC4-5D6E-409C-BE32-E72D297353CC}">
                <c16:uniqueId val="{00000003-A2E4-4159-9006-3A05E589A701}"/>
              </c:ext>
            </c:extLst>
          </c:dPt>
          <c:dLbls>
            <c:dLbl>
              <c:idx val="16"/>
              <c:layout>
                <c:manualLayout>
                  <c:x val="8.1137813585765908E-4"/>
                  <c:y val="1.650273554105219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30-421E-8A26-7604EEABF70E}"/>
                </c:ext>
              </c:extLst>
            </c:dLbl>
            <c:dLbl>
              <c:idx val="19"/>
              <c:layout>
                <c:manualLayout>
                  <c:x val="-2.2826972001798864E-2"/>
                  <c:y val="2.4577429640485371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30-421E-8A26-7604EEABF70E}"/>
                </c:ext>
              </c:extLst>
            </c:dLbl>
            <c:dLbl>
              <c:idx val="30"/>
              <c:layout>
                <c:manualLayout>
                  <c:x val="-3.1284063122601444E-2"/>
                  <c:y val="-4.2962602214991333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8B5-4534-AAF4-9CA22520D2FE}"/>
                </c:ext>
              </c:extLst>
            </c:dLbl>
            <c:dLbl>
              <c:idx val="31"/>
              <c:layout>
                <c:manualLayout>
                  <c:x val="-1.2892115598986989E-2"/>
                  <c:y val="-3.6129701955611604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545-48CC-B343-C1990D26055C}"/>
                </c:ext>
              </c:extLst>
            </c:dLbl>
            <c:spPr>
              <a:noFill/>
              <a:ln>
                <a:noFill/>
              </a:ln>
              <a:effectLst/>
            </c:spPr>
            <c:txPr>
              <a:bodyPr rot="0" spcFirstLastPara="1" vertOverflow="ellipsis" vert="horz" wrap="square" anchor="ctr" anchorCtr="1"/>
              <a:lstStyle/>
              <a:p>
                <a:pPr>
                  <a:defRPr lang="en-US" sz="1400" b="1" i="0" u="none" strike="noStrike" kern="1200" baseline="0">
                    <a:solidFill>
                      <a:schemeClr val="tx1"/>
                    </a:solidFill>
                    <a:latin typeface="+mn-lt"/>
                    <a:ea typeface="+mn-ea"/>
                    <a:cs typeface="+mn-cs"/>
                  </a:defRPr>
                </a:pPr>
                <a:endParaRPr lang="cs-CZ"/>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VÝSLEDKY_1_2_3!$D$32:$AK$32</c:f>
              <c:strCache>
                <c:ptCount val="34"/>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pt idx="23">
                  <c:v>ÚSÚ 21</c:v>
                </c:pt>
                <c:pt idx="24">
                  <c:v>ÚSÚ 22</c:v>
                </c:pt>
                <c:pt idx="25">
                  <c:v>ÚSÚ 23</c:v>
                </c:pt>
                <c:pt idx="26">
                  <c:v>ÚSÚ 24</c:v>
                </c:pt>
                <c:pt idx="27">
                  <c:v>ÚSÚ 25</c:v>
                </c:pt>
                <c:pt idx="28">
                  <c:v>ÚSÚ 26</c:v>
                </c:pt>
                <c:pt idx="29">
                  <c:v>ÚSÚ 27</c:v>
                </c:pt>
                <c:pt idx="30">
                  <c:v>ÚSÚ 28</c:v>
                </c:pt>
                <c:pt idx="31">
                  <c:v>ÚSÚ 29</c:v>
                </c:pt>
                <c:pt idx="32">
                  <c:v>ÚSÚ 30</c:v>
                </c:pt>
                <c:pt idx="33">
                  <c:v>ÚSÚ 31</c:v>
                </c:pt>
              </c:strCache>
            </c:strRef>
          </c:xVal>
          <c:yVal>
            <c:numRef>
              <c:f>VÝSLEDKY_1_2_3!$D$264:$AK$264</c:f>
              <c:numCache>
                <c:formatCode>0.00_ ;\-0.00\ </c:formatCode>
                <c:ptCount val="34"/>
                <c:pt idx="0">
                  <c:v>2.6</c:v>
                </c:pt>
                <c:pt idx="1">
                  <c:v>1.6</c:v>
                </c:pt>
                <c:pt idx="2">
                  <c:v>4</c:v>
                </c:pt>
                <c:pt idx="3">
                  <c:v>3.8</c:v>
                </c:pt>
                <c:pt idx="4">
                  <c:v>3.2</c:v>
                </c:pt>
                <c:pt idx="5">
                  <c:v>1.8</c:v>
                </c:pt>
                <c:pt idx="6">
                  <c:v>2.8</c:v>
                </c:pt>
                <c:pt idx="7">
                  <c:v>2.2000000000000002</c:v>
                </c:pt>
                <c:pt idx="8">
                  <c:v>2.4</c:v>
                </c:pt>
                <c:pt idx="9">
                  <c:v>2.8</c:v>
                </c:pt>
                <c:pt idx="10">
                  <c:v>2.8</c:v>
                </c:pt>
                <c:pt idx="11">
                  <c:v>3.4</c:v>
                </c:pt>
                <c:pt idx="12">
                  <c:v>3.2</c:v>
                </c:pt>
                <c:pt idx="13">
                  <c:v>1.4</c:v>
                </c:pt>
                <c:pt idx="14">
                  <c:v>2.2000000000000002</c:v>
                </c:pt>
                <c:pt idx="15">
                  <c:v>2.8</c:v>
                </c:pt>
                <c:pt idx="16">
                  <c:v>4.5999999999999996</c:v>
                </c:pt>
                <c:pt idx="17">
                  <c:v>1.6</c:v>
                </c:pt>
                <c:pt idx="18">
                  <c:v>2.6</c:v>
                </c:pt>
                <c:pt idx="19">
                  <c:v>2</c:v>
                </c:pt>
                <c:pt idx="20">
                  <c:v>3</c:v>
                </c:pt>
                <c:pt idx="21">
                  <c:v>2.4</c:v>
                </c:pt>
                <c:pt idx="22">
                  <c:v>2</c:v>
                </c:pt>
                <c:pt idx="23">
                  <c:v>3</c:v>
                </c:pt>
                <c:pt idx="24">
                  <c:v>3.8</c:v>
                </c:pt>
                <c:pt idx="25">
                  <c:v>2.2000000000000002</c:v>
                </c:pt>
                <c:pt idx="26">
                  <c:v>2.4</c:v>
                </c:pt>
                <c:pt idx="27">
                  <c:v>2.2000000000000002</c:v>
                </c:pt>
                <c:pt idx="28">
                  <c:v>3.6</c:v>
                </c:pt>
                <c:pt idx="29">
                  <c:v>3.4</c:v>
                </c:pt>
                <c:pt idx="30">
                  <c:v>2.4</c:v>
                </c:pt>
                <c:pt idx="31">
                  <c:v>2.4</c:v>
                </c:pt>
                <c:pt idx="32">
                  <c:v>2</c:v>
                </c:pt>
                <c:pt idx="33">
                  <c:v>2.2000000000000002</c:v>
                </c:pt>
              </c:numCache>
            </c:numRef>
          </c:yVal>
          <c:smooth val="0"/>
          <c:extLst>
            <c:ext xmlns:c16="http://schemas.microsoft.com/office/drawing/2014/chart" uri="{C3380CC4-5D6E-409C-BE32-E72D297353CC}">
              <c16:uniqueId val="{00000001-7730-421E-8A26-7604EEABF70E}"/>
            </c:ext>
          </c:extLst>
        </c:ser>
        <c:ser>
          <c:idx val="1"/>
          <c:order val="1"/>
          <c:tx>
            <c:strRef>
              <c:f>VÝSLEDKY_1_2_3!$C$265</c:f>
              <c:strCache>
                <c:ptCount val="1"/>
                <c:pt idx="0">
                  <c:v>CELKOVÝ PRŮMĚR ZA VŠECHNY SUBJEKTY</c:v>
                </c:pt>
              </c:strCache>
            </c:strRef>
          </c:tx>
          <c:spPr>
            <a:ln w="28575" cap="rnd">
              <a:solidFill>
                <a:schemeClr val="tx1"/>
              </a:solidFill>
              <a:prstDash val="dashDot"/>
              <a:round/>
            </a:ln>
            <a:effectLst/>
          </c:spPr>
          <c:marker>
            <c:symbol val="none"/>
          </c:marker>
          <c:xVal>
            <c:strRef>
              <c:f>VÝSLEDKY_1_2_3!$D$263:$AK$263</c:f>
              <c:strCache>
                <c:ptCount val="34"/>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pt idx="23">
                  <c:v>ÚSÚ 21</c:v>
                </c:pt>
                <c:pt idx="24">
                  <c:v>ÚSÚ 22</c:v>
                </c:pt>
                <c:pt idx="25">
                  <c:v>ÚSÚ 23</c:v>
                </c:pt>
                <c:pt idx="26">
                  <c:v>ÚSÚ 24</c:v>
                </c:pt>
                <c:pt idx="27">
                  <c:v>ÚSÚ 25</c:v>
                </c:pt>
                <c:pt idx="28">
                  <c:v>ÚSÚ 26</c:v>
                </c:pt>
                <c:pt idx="29">
                  <c:v>ÚSÚ 27</c:v>
                </c:pt>
                <c:pt idx="30">
                  <c:v>ÚSÚ 28</c:v>
                </c:pt>
                <c:pt idx="31">
                  <c:v>ÚSÚ 29</c:v>
                </c:pt>
                <c:pt idx="32">
                  <c:v>ÚSÚ 30</c:v>
                </c:pt>
                <c:pt idx="33">
                  <c:v>ÚSÚ 31</c:v>
                </c:pt>
              </c:strCache>
            </c:strRef>
          </c:xVal>
          <c:yVal>
            <c:numRef>
              <c:f>VÝSLEDKY_1_2_3!$D$265:$AK$265</c:f>
              <c:numCache>
                <c:formatCode>0.00</c:formatCode>
                <c:ptCount val="34"/>
                <c:pt idx="0">
                  <c:v>2.6705882352941175</c:v>
                </c:pt>
                <c:pt idx="1">
                  <c:v>2.6705882352941175</c:v>
                </c:pt>
                <c:pt idx="2">
                  <c:v>2.6705882352941175</c:v>
                </c:pt>
                <c:pt idx="3">
                  <c:v>2.6705882352941175</c:v>
                </c:pt>
                <c:pt idx="4">
                  <c:v>2.6705882352941175</c:v>
                </c:pt>
                <c:pt idx="5">
                  <c:v>2.6705882352941175</c:v>
                </c:pt>
                <c:pt idx="6">
                  <c:v>2.6705882352941175</c:v>
                </c:pt>
                <c:pt idx="7">
                  <c:v>2.6705882352941175</c:v>
                </c:pt>
                <c:pt idx="8">
                  <c:v>2.6705882352941175</c:v>
                </c:pt>
                <c:pt idx="9">
                  <c:v>2.6705882352941175</c:v>
                </c:pt>
                <c:pt idx="10">
                  <c:v>2.6705882352941175</c:v>
                </c:pt>
                <c:pt idx="11">
                  <c:v>2.6705882352941175</c:v>
                </c:pt>
                <c:pt idx="12">
                  <c:v>2.6705882352941175</c:v>
                </c:pt>
                <c:pt idx="13">
                  <c:v>2.6705882352941175</c:v>
                </c:pt>
                <c:pt idx="14">
                  <c:v>2.6705882352941175</c:v>
                </c:pt>
                <c:pt idx="15">
                  <c:v>2.6705882352941175</c:v>
                </c:pt>
                <c:pt idx="16">
                  <c:v>2.6705882352941175</c:v>
                </c:pt>
                <c:pt idx="17">
                  <c:v>2.6705882352941175</c:v>
                </c:pt>
                <c:pt idx="18">
                  <c:v>2.6705882352941175</c:v>
                </c:pt>
                <c:pt idx="19">
                  <c:v>2.6705882352941175</c:v>
                </c:pt>
                <c:pt idx="20">
                  <c:v>2.6705882352941175</c:v>
                </c:pt>
                <c:pt idx="21">
                  <c:v>2.6705882352941175</c:v>
                </c:pt>
                <c:pt idx="22">
                  <c:v>2.6705882352941175</c:v>
                </c:pt>
                <c:pt idx="23">
                  <c:v>2.6705882352941175</c:v>
                </c:pt>
                <c:pt idx="24">
                  <c:v>2.6705882352941175</c:v>
                </c:pt>
                <c:pt idx="25">
                  <c:v>2.6705882352941175</c:v>
                </c:pt>
                <c:pt idx="26">
                  <c:v>2.6705882352941175</c:v>
                </c:pt>
                <c:pt idx="27">
                  <c:v>2.6705882352941175</c:v>
                </c:pt>
                <c:pt idx="28">
                  <c:v>2.6705882352941175</c:v>
                </c:pt>
                <c:pt idx="29">
                  <c:v>2.6705882352941175</c:v>
                </c:pt>
                <c:pt idx="30">
                  <c:v>2.6705882352941175</c:v>
                </c:pt>
                <c:pt idx="31">
                  <c:v>2.6705882352941175</c:v>
                </c:pt>
                <c:pt idx="32">
                  <c:v>2.6705882352941175</c:v>
                </c:pt>
                <c:pt idx="33">
                  <c:v>2.6705882352941175</c:v>
                </c:pt>
              </c:numCache>
            </c:numRef>
          </c:yVal>
          <c:smooth val="0"/>
          <c:extLst>
            <c:ext xmlns:c16="http://schemas.microsoft.com/office/drawing/2014/chart" uri="{C3380CC4-5D6E-409C-BE32-E72D297353CC}">
              <c16:uniqueId val="{00000010-18B5-4534-AAF4-9CA22520D2FE}"/>
            </c:ext>
          </c:extLst>
        </c:ser>
        <c:dLbls>
          <c:showLegendKey val="0"/>
          <c:showVal val="0"/>
          <c:showCatName val="0"/>
          <c:showSerName val="0"/>
          <c:showPercent val="0"/>
          <c:showBubbleSize val="0"/>
        </c:dLbls>
        <c:axId val="724126120"/>
        <c:axId val="724124480"/>
      </c:scatterChart>
      <c:valAx>
        <c:axId val="724126120"/>
        <c:scaling>
          <c:orientation val="minMax"/>
          <c:max val="35"/>
          <c:min val="1"/>
        </c:scaling>
        <c:delete val="1"/>
        <c:axPos val="b"/>
        <c:majorTickMark val="out"/>
        <c:minorTickMark val="none"/>
        <c:tickLblPos val="nextTo"/>
        <c:crossAx val="724124480"/>
        <c:crossesAt val="1"/>
        <c:crossBetween val="midCat"/>
      </c:valAx>
      <c:valAx>
        <c:axId val="724124480"/>
        <c:scaling>
          <c:orientation val="minMax"/>
          <c:max val="5"/>
          <c:min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_ ;\-0.0\ "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1" i="0" u="none" strike="noStrike" kern="1200" baseline="0">
                <a:solidFill>
                  <a:schemeClr val="tx1"/>
                </a:solidFill>
                <a:latin typeface="+mn-lt"/>
                <a:ea typeface="+mn-ea"/>
                <a:cs typeface="+mn-cs"/>
              </a:defRPr>
            </a:pPr>
            <a:endParaRPr lang="cs-CZ"/>
          </a:p>
        </c:txPr>
        <c:crossAx val="724126120"/>
        <c:crosses val="autoZero"/>
        <c:crossBetween val="midCat"/>
        <c:majorUnit val="0.5"/>
        <c:min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cs-CZ"/>
    </a:p>
  </c:txPr>
  <c:printSettings>
    <c:headerFooter/>
    <c:pageMargins b="0.78740157499999996" l="0.7" r="0.7" t="0.78740157499999996"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lang="en-US" sz="1800" b="1" i="0" u="none" strike="noStrike" kern="1200" spc="0" baseline="0">
                <a:solidFill>
                  <a:sysClr val="windowText" lastClr="000000"/>
                </a:solidFill>
                <a:latin typeface="+mn-lt"/>
                <a:ea typeface="+mn-ea"/>
                <a:cs typeface="+mn-cs"/>
              </a:defRPr>
            </a:pPr>
            <a:r>
              <a:rPr lang="cs-CZ"/>
              <a:t>Projekty (průměrná hodnota maturity jednotlivých subjektů)</a:t>
            </a:r>
          </a:p>
        </c:rich>
      </c:tx>
      <c:layout>
        <c:manualLayout>
          <c:xMode val="edge"/>
          <c:yMode val="edge"/>
          <c:x val="3.3050737406278799E-2"/>
          <c:y val="1.3306078591569893E-2"/>
        </c:manualLayout>
      </c:layout>
      <c:overlay val="0"/>
      <c:spPr>
        <a:noFill/>
        <a:ln>
          <a:noFill/>
        </a:ln>
        <a:effectLst/>
      </c:spPr>
      <c:txPr>
        <a:bodyPr rot="0" spcFirstLastPara="1" vertOverflow="ellipsis" vert="horz" wrap="square" anchor="ctr" anchorCtr="1"/>
        <a:lstStyle/>
        <a:p>
          <a:pPr algn="l">
            <a:defRPr lang="en-US" sz="1800" b="1" i="0" u="none" strike="noStrike" kern="1200" spc="0" baseline="0">
              <a:solidFill>
                <a:sysClr val="windowText" lastClr="000000"/>
              </a:solidFill>
              <a:latin typeface="+mn-lt"/>
              <a:ea typeface="+mn-ea"/>
              <a:cs typeface="+mn-cs"/>
            </a:defRPr>
          </a:pPr>
          <a:endParaRPr lang="cs-CZ"/>
        </a:p>
      </c:txPr>
    </c:title>
    <c:autoTitleDeleted val="0"/>
    <c:plotArea>
      <c:layout>
        <c:manualLayout>
          <c:layoutTarget val="inner"/>
          <c:xMode val="edge"/>
          <c:yMode val="edge"/>
          <c:x val="2.9993007410603692E-2"/>
          <c:y val="8.3330731983480261E-2"/>
          <c:w val="0.95991507006372911"/>
          <c:h val="0.89294980647472444"/>
        </c:manualLayout>
      </c:layout>
      <c:scatterChart>
        <c:scatterStyle val="lineMarker"/>
        <c:varyColors val="0"/>
        <c:ser>
          <c:idx val="0"/>
          <c:order val="0"/>
          <c:tx>
            <c:strRef>
              <c:f>VÝSLEDKY_1_2_3!$C$349</c:f>
              <c:strCache>
                <c:ptCount val="1"/>
                <c:pt idx="0">
                  <c:v>PROJEKTY</c:v>
                </c:pt>
              </c:strCache>
            </c:strRef>
          </c:tx>
          <c:spPr>
            <a:ln w="25400" cap="rnd">
              <a:noFill/>
              <a:round/>
            </a:ln>
            <a:effectLst/>
          </c:spPr>
          <c:marker>
            <c:symbol val="circle"/>
            <c:size val="12"/>
            <c:spPr>
              <a:solidFill>
                <a:schemeClr val="accent1">
                  <a:lumMod val="50000"/>
                </a:schemeClr>
              </a:solidFill>
              <a:ln w="38100">
                <a:noFill/>
              </a:ln>
              <a:effectLst/>
            </c:spPr>
          </c:marker>
          <c:dPt>
            <c:idx val="0"/>
            <c:marker>
              <c:symbol val="circle"/>
              <c:size val="12"/>
              <c:spPr>
                <a:solidFill>
                  <a:srgbClr val="00B0F0"/>
                </a:solidFill>
                <a:ln w="38100">
                  <a:noFill/>
                </a:ln>
                <a:effectLst/>
              </c:spPr>
            </c:marker>
            <c:bubble3D val="0"/>
            <c:extLst>
              <c:ext xmlns:c16="http://schemas.microsoft.com/office/drawing/2014/chart" uri="{C3380CC4-5D6E-409C-BE32-E72D297353CC}">
                <c16:uniqueId val="{00000004-A2E4-4159-9006-3A05E589A701}"/>
              </c:ext>
            </c:extLst>
          </c:dPt>
          <c:dPt>
            <c:idx val="1"/>
            <c:marker>
              <c:symbol val="circle"/>
              <c:size val="12"/>
              <c:spPr>
                <a:solidFill>
                  <a:srgbClr val="00B0F0"/>
                </a:solidFill>
                <a:ln w="38100">
                  <a:noFill/>
                </a:ln>
                <a:effectLst/>
              </c:spPr>
            </c:marker>
            <c:bubble3D val="0"/>
            <c:extLst>
              <c:ext xmlns:c16="http://schemas.microsoft.com/office/drawing/2014/chart" uri="{C3380CC4-5D6E-409C-BE32-E72D297353CC}">
                <c16:uniqueId val="{0000000D-18B5-4534-AAF4-9CA22520D2FE}"/>
              </c:ext>
            </c:extLst>
          </c:dPt>
          <c:dPt>
            <c:idx val="2"/>
            <c:marker>
              <c:symbol val="circle"/>
              <c:size val="12"/>
              <c:spPr>
                <a:solidFill>
                  <a:srgbClr val="00B0F0"/>
                </a:solidFill>
                <a:ln w="38100">
                  <a:noFill/>
                </a:ln>
                <a:effectLst/>
              </c:spPr>
            </c:marker>
            <c:bubble3D val="0"/>
            <c:extLst>
              <c:ext xmlns:c16="http://schemas.microsoft.com/office/drawing/2014/chart" uri="{C3380CC4-5D6E-409C-BE32-E72D297353CC}">
                <c16:uniqueId val="{0000000E-18B5-4534-AAF4-9CA22520D2FE}"/>
              </c:ext>
            </c:extLst>
          </c:dPt>
          <c:dPt>
            <c:idx val="3"/>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25-CAD0-4DEC-9D04-6EDE6477BEFF}"/>
              </c:ext>
            </c:extLst>
          </c:dPt>
          <c:dPt>
            <c:idx val="4"/>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5-A2E4-4159-9006-3A05E589A701}"/>
              </c:ext>
            </c:extLst>
          </c:dPt>
          <c:dPt>
            <c:idx val="5"/>
            <c:marker>
              <c:symbol val="circle"/>
              <c:size val="12"/>
              <c:spPr>
                <a:solidFill>
                  <a:srgbClr val="00B0F0"/>
                </a:solidFill>
                <a:ln w="38100">
                  <a:noFill/>
                </a:ln>
                <a:effectLst/>
              </c:spPr>
            </c:marker>
            <c:bubble3D val="0"/>
            <c:extLst>
              <c:ext xmlns:c16="http://schemas.microsoft.com/office/drawing/2014/chart" uri="{C3380CC4-5D6E-409C-BE32-E72D297353CC}">
                <c16:uniqueId val="{00000002-4E91-446C-9B1C-F558F7B3CA19}"/>
              </c:ext>
            </c:extLst>
          </c:dPt>
          <c:dPt>
            <c:idx val="6"/>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B-D822-4D2B-AA2B-E16629EC0121}"/>
              </c:ext>
            </c:extLst>
          </c:dPt>
          <c:dPt>
            <c:idx val="7"/>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1-67E4-4054-9A5B-8BA386818945}"/>
              </c:ext>
            </c:extLst>
          </c:dPt>
          <c:dPt>
            <c:idx val="8"/>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7-74D3-455B-B21D-0B6276833B05}"/>
              </c:ext>
            </c:extLst>
          </c:dPt>
          <c:dPt>
            <c:idx val="9"/>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9-05B3-4B83-808A-552A8AA897B6}"/>
              </c:ext>
            </c:extLst>
          </c:dPt>
          <c:dPt>
            <c:idx val="10"/>
            <c:marker>
              <c:symbol val="circle"/>
              <c:size val="12"/>
              <c:spPr>
                <a:solidFill>
                  <a:srgbClr val="00B0F0"/>
                </a:solidFill>
                <a:ln w="38100">
                  <a:noFill/>
                </a:ln>
                <a:effectLst/>
              </c:spPr>
            </c:marker>
            <c:bubble3D val="0"/>
            <c:extLst>
              <c:ext xmlns:c16="http://schemas.microsoft.com/office/drawing/2014/chart" uri="{C3380CC4-5D6E-409C-BE32-E72D297353CC}">
                <c16:uniqueId val="{00000004-7730-421E-8A26-7604EEABF70E}"/>
              </c:ext>
            </c:extLst>
          </c:dPt>
          <c:dPt>
            <c:idx val="11"/>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2-67E4-4054-9A5B-8BA386818945}"/>
              </c:ext>
            </c:extLst>
          </c:dPt>
          <c:dPt>
            <c:idx val="12"/>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3-67E4-4054-9A5B-8BA386818945}"/>
              </c:ext>
            </c:extLst>
          </c:dPt>
          <c:dPt>
            <c:idx val="13"/>
            <c:marker>
              <c:symbol val="circle"/>
              <c:size val="12"/>
              <c:spPr>
                <a:solidFill>
                  <a:srgbClr val="00B0F0"/>
                </a:solidFill>
                <a:ln w="38100">
                  <a:noFill/>
                </a:ln>
                <a:effectLst/>
              </c:spPr>
            </c:marker>
            <c:bubble3D val="0"/>
            <c:extLst>
              <c:ext xmlns:c16="http://schemas.microsoft.com/office/drawing/2014/chart" uri="{C3380CC4-5D6E-409C-BE32-E72D297353CC}">
                <c16:uniqueId val="{00000003-A2E4-4159-9006-3A05E589A701}"/>
              </c:ext>
            </c:extLst>
          </c:dPt>
          <c:dLbls>
            <c:dLbl>
              <c:idx val="16"/>
              <c:layout>
                <c:manualLayout>
                  <c:x val="8.1137813585765908E-4"/>
                  <c:y val="1.650273554105219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30-421E-8A26-7604EEABF70E}"/>
                </c:ext>
              </c:extLst>
            </c:dLbl>
            <c:dLbl>
              <c:idx val="19"/>
              <c:layout>
                <c:manualLayout>
                  <c:x val="-2.2826972001798864E-2"/>
                  <c:y val="2.4577429640485371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30-421E-8A26-7604EEABF70E}"/>
                </c:ext>
              </c:extLst>
            </c:dLbl>
            <c:dLbl>
              <c:idx val="30"/>
              <c:layout>
                <c:manualLayout>
                  <c:x val="-3.1284063122601444E-2"/>
                  <c:y val="-4.2962602214991333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8B5-4534-AAF4-9CA22520D2FE}"/>
                </c:ext>
              </c:extLst>
            </c:dLbl>
            <c:spPr>
              <a:noFill/>
              <a:ln>
                <a:noFill/>
              </a:ln>
              <a:effectLst/>
            </c:spPr>
            <c:txPr>
              <a:bodyPr rot="0" spcFirstLastPara="1" vertOverflow="ellipsis" vert="horz" wrap="square" anchor="ctr" anchorCtr="1"/>
              <a:lstStyle/>
              <a:p>
                <a:pPr>
                  <a:defRPr lang="en-US" sz="1400" b="1" i="0" u="none" strike="noStrike" kern="1200" baseline="0">
                    <a:solidFill>
                      <a:schemeClr val="tx1"/>
                    </a:solidFill>
                    <a:latin typeface="+mn-lt"/>
                    <a:ea typeface="+mn-ea"/>
                    <a:cs typeface="+mn-cs"/>
                  </a:defRPr>
                </a:pPr>
                <a:endParaRPr lang="cs-CZ"/>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VÝSLEDKY_1_2_3!$D$348:$AK$348</c:f>
              <c:strCache>
                <c:ptCount val="34"/>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pt idx="23">
                  <c:v>ÚSÚ 21</c:v>
                </c:pt>
                <c:pt idx="24">
                  <c:v>ÚSÚ 22</c:v>
                </c:pt>
                <c:pt idx="25">
                  <c:v>ÚSÚ 23</c:v>
                </c:pt>
                <c:pt idx="26">
                  <c:v>ÚSÚ 24</c:v>
                </c:pt>
                <c:pt idx="27">
                  <c:v>ÚSÚ 25</c:v>
                </c:pt>
                <c:pt idx="28">
                  <c:v>ÚSÚ 26</c:v>
                </c:pt>
                <c:pt idx="29">
                  <c:v>ÚSÚ 27</c:v>
                </c:pt>
                <c:pt idx="30">
                  <c:v>ÚSÚ 28</c:v>
                </c:pt>
                <c:pt idx="31">
                  <c:v>ÚSÚ 29</c:v>
                </c:pt>
                <c:pt idx="32">
                  <c:v>ÚSÚ 30</c:v>
                </c:pt>
                <c:pt idx="33">
                  <c:v>ÚSÚ 31</c:v>
                </c:pt>
              </c:strCache>
            </c:strRef>
          </c:xVal>
          <c:yVal>
            <c:numRef>
              <c:f>VÝSLEDKY_1_2_3!$D$349:$AK$349</c:f>
              <c:numCache>
                <c:formatCode>0.00_ ;\-0.00\ </c:formatCode>
                <c:ptCount val="34"/>
                <c:pt idx="0">
                  <c:v>3.3333333333333335</c:v>
                </c:pt>
                <c:pt idx="1">
                  <c:v>1.6666666666666667</c:v>
                </c:pt>
                <c:pt idx="2">
                  <c:v>3.3333333333333335</c:v>
                </c:pt>
                <c:pt idx="3">
                  <c:v>3.3333333333333335</c:v>
                </c:pt>
                <c:pt idx="4">
                  <c:v>2</c:v>
                </c:pt>
                <c:pt idx="5">
                  <c:v>3.3333333333333335</c:v>
                </c:pt>
                <c:pt idx="6">
                  <c:v>2.3333333333333335</c:v>
                </c:pt>
                <c:pt idx="7">
                  <c:v>2.3333333333333335</c:v>
                </c:pt>
                <c:pt idx="8">
                  <c:v>3.3333333333333335</c:v>
                </c:pt>
                <c:pt idx="9">
                  <c:v>3.3333333333333335</c:v>
                </c:pt>
                <c:pt idx="10">
                  <c:v>3.3333333333333335</c:v>
                </c:pt>
                <c:pt idx="11">
                  <c:v>2.6666666666666665</c:v>
                </c:pt>
                <c:pt idx="12">
                  <c:v>3.3333333333333335</c:v>
                </c:pt>
                <c:pt idx="13">
                  <c:v>1</c:v>
                </c:pt>
                <c:pt idx="14">
                  <c:v>2.6666666666666665</c:v>
                </c:pt>
                <c:pt idx="15">
                  <c:v>3.3333333333333335</c:v>
                </c:pt>
                <c:pt idx="16">
                  <c:v>3.3333333333333335</c:v>
                </c:pt>
                <c:pt idx="17">
                  <c:v>1.3333333333333333</c:v>
                </c:pt>
                <c:pt idx="18">
                  <c:v>3</c:v>
                </c:pt>
                <c:pt idx="19">
                  <c:v>2.6666666666666665</c:v>
                </c:pt>
                <c:pt idx="20">
                  <c:v>3.3333333333333335</c:v>
                </c:pt>
                <c:pt idx="21">
                  <c:v>1.3333333333333333</c:v>
                </c:pt>
                <c:pt idx="22">
                  <c:v>2.6666666666666665</c:v>
                </c:pt>
                <c:pt idx="23">
                  <c:v>3</c:v>
                </c:pt>
                <c:pt idx="24">
                  <c:v>3.3333333333333335</c:v>
                </c:pt>
                <c:pt idx="25">
                  <c:v>1</c:v>
                </c:pt>
                <c:pt idx="26">
                  <c:v>3.3333333333333335</c:v>
                </c:pt>
                <c:pt idx="27">
                  <c:v>2.3333333333333335</c:v>
                </c:pt>
                <c:pt idx="28">
                  <c:v>3.3333333333333335</c:v>
                </c:pt>
                <c:pt idx="29">
                  <c:v>2.6666666666666665</c:v>
                </c:pt>
                <c:pt idx="30">
                  <c:v>3</c:v>
                </c:pt>
                <c:pt idx="31">
                  <c:v>2.3333333333333335</c:v>
                </c:pt>
                <c:pt idx="32">
                  <c:v>1.3333333333333333</c:v>
                </c:pt>
                <c:pt idx="33">
                  <c:v>2</c:v>
                </c:pt>
              </c:numCache>
            </c:numRef>
          </c:yVal>
          <c:smooth val="0"/>
          <c:extLst>
            <c:ext xmlns:c16="http://schemas.microsoft.com/office/drawing/2014/chart" uri="{C3380CC4-5D6E-409C-BE32-E72D297353CC}">
              <c16:uniqueId val="{00000001-7730-421E-8A26-7604EEABF70E}"/>
            </c:ext>
          </c:extLst>
        </c:ser>
        <c:ser>
          <c:idx val="1"/>
          <c:order val="1"/>
          <c:tx>
            <c:strRef>
              <c:f>VÝSLEDKY_1_2_3!$C$350</c:f>
              <c:strCache>
                <c:ptCount val="1"/>
                <c:pt idx="0">
                  <c:v>CELKOVÝ PRŮMĚR ZA VŠECHNY SUBJEKTY</c:v>
                </c:pt>
              </c:strCache>
            </c:strRef>
          </c:tx>
          <c:spPr>
            <a:ln w="28575" cap="rnd">
              <a:solidFill>
                <a:schemeClr val="tx1"/>
              </a:solidFill>
              <a:prstDash val="dashDot"/>
              <a:round/>
            </a:ln>
            <a:effectLst/>
          </c:spPr>
          <c:marker>
            <c:symbol val="none"/>
          </c:marker>
          <c:xVal>
            <c:strRef>
              <c:f>VÝSLEDKY_1_2_3!$D$348:$AK$348</c:f>
              <c:strCache>
                <c:ptCount val="34"/>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pt idx="23">
                  <c:v>ÚSÚ 21</c:v>
                </c:pt>
                <c:pt idx="24">
                  <c:v>ÚSÚ 22</c:v>
                </c:pt>
                <c:pt idx="25">
                  <c:v>ÚSÚ 23</c:v>
                </c:pt>
                <c:pt idx="26">
                  <c:v>ÚSÚ 24</c:v>
                </c:pt>
                <c:pt idx="27">
                  <c:v>ÚSÚ 25</c:v>
                </c:pt>
                <c:pt idx="28">
                  <c:v>ÚSÚ 26</c:v>
                </c:pt>
                <c:pt idx="29">
                  <c:v>ÚSÚ 27</c:v>
                </c:pt>
                <c:pt idx="30">
                  <c:v>ÚSÚ 28</c:v>
                </c:pt>
                <c:pt idx="31">
                  <c:v>ÚSÚ 29</c:v>
                </c:pt>
                <c:pt idx="32">
                  <c:v>ÚSÚ 30</c:v>
                </c:pt>
                <c:pt idx="33">
                  <c:v>ÚSÚ 31</c:v>
                </c:pt>
              </c:strCache>
            </c:strRef>
          </c:xVal>
          <c:yVal>
            <c:numRef>
              <c:f>VÝSLEDKY_1_2_3!$D$350:$AK$350</c:f>
              <c:numCache>
                <c:formatCode>0.00_ ;\-0.00\ </c:formatCode>
                <c:ptCount val="34"/>
                <c:pt idx="0" formatCode="0.00">
                  <c:v>2.6470588235294117</c:v>
                </c:pt>
                <c:pt idx="1">
                  <c:v>2.6470588235294117</c:v>
                </c:pt>
                <c:pt idx="2">
                  <c:v>2.6470588235294117</c:v>
                </c:pt>
                <c:pt idx="3">
                  <c:v>2.6470588235294117</c:v>
                </c:pt>
                <c:pt idx="4">
                  <c:v>2.6470588235294117</c:v>
                </c:pt>
                <c:pt idx="5">
                  <c:v>2.6470588235294117</c:v>
                </c:pt>
                <c:pt idx="6">
                  <c:v>2.6470588235294117</c:v>
                </c:pt>
                <c:pt idx="7">
                  <c:v>2.6470588235294117</c:v>
                </c:pt>
                <c:pt idx="8">
                  <c:v>2.6470588235294117</c:v>
                </c:pt>
                <c:pt idx="9">
                  <c:v>2.6470588235294117</c:v>
                </c:pt>
                <c:pt idx="10">
                  <c:v>2.6470588235294117</c:v>
                </c:pt>
                <c:pt idx="11">
                  <c:v>2.6470588235294117</c:v>
                </c:pt>
                <c:pt idx="12">
                  <c:v>2.6470588235294117</c:v>
                </c:pt>
                <c:pt idx="13">
                  <c:v>2.6470588235294117</c:v>
                </c:pt>
                <c:pt idx="14">
                  <c:v>2.6470588235294117</c:v>
                </c:pt>
                <c:pt idx="15">
                  <c:v>2.6470588235294117</c:v>
                </c:pt>
                <c:pt idx="16">
                  <c:v>2.6470588235294117</c:v>
                </c:pt>
                <c:pt idx="17">
                  <c:v>2.6470588235294117</c:v>
                </c:pt>
                <c:pt idx="18">
                  <c:v>2.6470588235294117</c:v>
                </c:pt>
                <c:pt idx="19">
                  <c:v>2.6470588235294117</c:v>
                </c:pt>
                <c:pt idx="20">
                  <c:v>2.6470588235294117</c:v>
                </c:pt>
                <c:pt idx="21">
                  <c:v>2.6470588235294117</c:v>
                </c:pt>
                <c:pt idx="22">
                  <c:v>2.6470588235294117</c:v>
                </c:pt>
                <c:pt idx="23">
                  <c:v>2.6470588235294117</c:v>
                </c:pt>
                <c:pt idx="24">
                  <c:v>2.6470588235294117</c:v>
                </c:pt>
                <c:pt idx="25">
                  <c:v>2.6470588235294117</c:v>
                </c:pt>
                <c:pt idx="26">
                  <c:v>2.6470588235294117</c:v>
                </c:pt>
                <c:pt idx="27">
                  <c:v>2.6470588235294117</c:v>
                </c:pt>
                <c:pt idx="28">
                  <c:v>2.6470588235294117</c:v>
                </c:pt>
                <c:pt idx="29">
                  <c:v>2.6470588235294117</c:v>
                </c:pt>
                <c:pt idx="30">
                  <c:v>2.6470588235294117</c:v>
                </c:pt>
                <c:pt idx="31">
                  <c:v>2.6470588235294117</c:v>
                </c:pt>
                <c:pt idx="32">
                  <c:v>2.6470588235294117</c:v>
                </c:pt>
                <c:pt idx="33">
                  <c:v>2.6470588235294117</c:v>
                </c:pt>
              </c:numCache>
            </c:numRef>
          </c:yVal>
          <c:smooth val="0"/>
          <c:extLst>
            <c:ext xmlns:c16="http://schemas.microsoft.com/office/drawing/2014/chart" uri="{C3380CC4-5D6E-409C-BE32-E72D297353CC}">
              <c16:uniqueId val="{00000010-18B5-4534-AAF4-9CA22520D2FE}"/>
            </c:ext>
          </c:extLst>
        </c:ser>
        <c:dLbls>
          <c:showLegendKey val="0"/>
          <c:showVal val="0"/>
          <c:showCatName val="0"/>
          <c:showSerName val="0"/>
          <c:showPercent val="0"/>
          <c:showBubbleSize val="0"/>
        </c:dLbls>
        <c:axId val="724126120"/>
        <c:axId val="724124480"/>
      </c:scatterChart>
      <c:valAx>
        <c:axId val="724126120"/>
        <c:scaling>
          <c:orientation val="minMax"/>
          <c:max val="35"/>
          <c:min val="1"/>
        </c:scaling>
        <c:delete val="1"/>
        <c:axPos val="b"/>
        <c:majorTickMark val="out"/>
        <c:minorTickMark val="none"/>
        <c:tickLblPos val="nextTo"/>
        <c:crossAx val="724124480"/>
        <c:crossesAt val="1"/>
        <c:crossBetween val="midCat"/>
      </c:valAx>
      <c:valAx>
        <c:axId val="724124480"/>
        <c:scaling>
          <c:orientation val="minMax"/>
          <c:max val="5"/>
          <c:min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_ ;\-0.0\ "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1" i="0" u="none" strike="noStrike" kern="1200" baseline="0">
                <a:solidFill>
                  <a:schemeClr val="tx1"/>
                </a:solidFill>
                <a:latin typeface="+mn-lt"/>
                <a:ea typeface="+mn-ea"/>
                <a:cs typeface="+mn-cs"/>
              </a:defRPr>
            </a:pPr>
            <a:endParaRPr lang="cs-CZ"/>
          </a:p>
        </c:txPr>
        <c:crossAx val="724126120"/>
        <c:crosses val="autoZero"/>
        <c:crossBetween val="midCat"/>
        <c:majorUnit val="0.5"/>
        <c:minorUnit val="0.1"/>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cs-CZ"/>
    </a:p>
  </c:txPr>
  <c:printSettings>
    <c:headerFooter/>
    <c:pageMargins b="0.78740157499999996" l="0.7" r="0.7" t="0.78740157499999996" header="0.3" footer="0.3"/>
    <c:pageSetup/>
  </c:printSettings>
  <c:userShapes r:id="rId4"/>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Jak slouží řízení projektů a programů pro realizaci úspěšných změn v úřadu?</a:t>
            </a:r>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VÝSLEDKY_1_2_3!$AO$100</c:f>
              <c:strCache>
                <c:ptCount val="1"/>
                <c:pt idx="0">
                  <c:v>ROZLOŽENÍ</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0EB4-44DF-ABA0-8CB62B8DA0A1}"/>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0EB4-44DF-ABA0-8CB62B8DA0A1}"/>
              </c:ext>
            </c:extLst>
          </c:dPt>
          <c:dPt>
            <c:idx val="2"/>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5-0EB4-44DF-ABA0-8CB62B8DA0A1}"/>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0EB4-44DF-ABA0-8CB62B8DA0A1}"/>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0EB4-44DF-ABA0-8CB62B8DA0A1}"/>
              </c:ext>
            </c:extLst>
          </c:dPt>
          <c:dLbls>
            <c:dLbl>
              <c:idx val="0"/>
              <c:layout>
                <c:manualLayout>
                  <c:x val="2.497693231802571E-2"/>
                  <c:y val="-1.1502225179615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B4-44DF-ABA0-8CB62B8DA0A1}"/>
                </c:ext>
              </c:extLst>
            </c:dLbl>
            <c:dLbl>
              <c:idx val="1"/>
              <c:layout>
                <c:manualLayout>
                  <c:x val="1.169916023980515E-2"/>
                  <c:y val="1.35411972266489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B4-44DF-ABA0-8CB62B8DA0A1}"/>
                </c:ext>
              </c:extLst>
            </c:dLbl>
            <c:dLbl>
              <c:idx val="2"/>
              <c:layout>
                <c:manualLayout>
                  <c:x val="2.9247900599512766E-2"/>
                  <c:y val="-2.2568662044415294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B4-44DF-ABA0-8CB62B8DA0A1}"/>
                </c:ext>
              </c:extLst>
            </c:dLbl>
            <c:dLbl>
              <c:idx val="3"/>
              <c:layout>
                <c:manualLayout>
                  <c:x val="-2.6323110539561611E-2"/>
                  <c:y val="-4.513732408883108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B4-44DF-ABA0-8CB62B8DA0A1}"/>
                </c:ext>
              </c:extLst>
            </c:dLbl>
            <c:dLbl>
              <c:idx val="4"/>
              <c:delete val="1"/>
              <c:extLst>
                <c:ext xmlns:c15="http://schemas.microsoft.com/office/drawing/2012/chart" uri="{CE6537A1-D6FC-4f65-9D91-7224C49458BB}"/>
                <c:ext xmlns:c16="http://schemas.microsoft.com/office/drawing/2014/chart" uri="{C3380CC4-5D6E-409C-BE32-E72D297353CC}">
                  <c16:uniqueId val="{00000009-0EB4-44DF-ABA0-8CB62B8DA0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VÝSLEDKY_1_2_3!$AO$308:$AO$312</c:f>
              <c:numCache>
                <c:formatCode>0%</c:formatCode>
                <c:ptCount val="5"/>
                <c:pt idx="0">
                  <c:v>5.8823529411764705E-2</c:v>
                </c:pt>
                <c:pt idx="1">
                  <c:v>0.11764705882352941</c:v>
                </c:pt>
                <c:pt idx="2">
                  <c:v>0.23529411764705882</c:v>
                </c:pt>
                <c:pt idx="3">
                  <c:v>0.58823529411764708</c:v>
                </c:pt>
                <c:pt idx="4">
                  <c:v>0</c:v>
                </c:pt>
              </c:numCache>
            </c:numRef>
          </c:val>
          <c:extLst>
            <c:ext xmlns:c16="http://schemas.microsoft.com/office/drawing/2014/chart" uri="{C3380CC4-5D6E-409C-BE32-E72D297353CC}">
              <c16:uniqueId val="{0000000A-0EB4-44DF-ABA0-8CB62B8DA0A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cs-CZ" sz="1800" b="1"/>
              <a:t>ÚROVEŇ</a:t>
            </a:r>
            <a:r>
              <a:rPr lang="cs-CZ" sz="1800" b="1" baseline="0"/>
              <a:t> SYSTÉMU ŘÍZENÍ A PŘIPRAVENOSTI ÚŘADU NA REALIZACI ZMĚN PO SKUPINÁCH</a:t>
            </a:r>
            <a:endParaRPr lang="cs-CZ" sz="1800" b="1"/>
          </a:p>
        </c:rich>
      </c:tx>
      <c:layout>
        <c:manualLayout>
          <c:xMode val="edge"/>
          <c:yMode val="edge"/>
          <c:x val="3.9264530060832699E-2"/>
          <c:y val="1.460573921093525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lineChart>
        <c:grouping val="standard"/>
        <c:varyColors val="0"/>
        <c:ser>
          <c:idx val="0"/>
          <c:order val="0"/>
          <c:tx>
            <c:v>ŘÍZENÍ SLUŽEB</c:v>
          </c:tx>
          <c:spPr>
            <a:ln w="19050" cap="rnd">
              <a:noFill/>
              <a:round/>
            </a:ln>
            <a:effectLst/>
          </c:spPr>
          <c:marker>
            <c:symbol val="circle"/>
            <c:size val="12"/>
            <c:spPr>
              <a:solidFill>
                <a:srgbClr val="FFFF00"/>
              </a:solidFill>
              <a:ln w="9525">
                <a:noFill/>
              </a:ln>
              <a:effectLst/>
            </c:spPr>
          </c:marker>
          <c:cat>
            <c:strRef>
              <c:f>VÝSLEDKY_1_2_3!$D$32:$AK$32</c:f>
              <c:strCache>
                <c:ptCount val="34"/>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pt idx="23">
                  <c:v>ÚSÚ 21</c:v>
                </c:pt>
                <c:pt idx="24">
                  <c:v>ÚSÚ 22</c:v>
                </c:pt>
                <c:pt idx="25">
                  <c:v>ÚSÚ 23</c:v>
                </c:pt>
                <c:pt idx="26">
                  <c:v>ÚSÚ 24</c:v>
                </c:pt>
                <c:pt idx="27">
                  <c:v>ÚSÚ 25</c:v>
                </c:pt>
                <c:pt idx="28">
                  <c:v>ÚSÚ 26</c:v>
                </c:pt>
                <c:pt idx="29">
                  <c:v>ÚSÚ 27</c:v>
                </c:pt>
                <c:pt idx="30">
                  <c:v>ÚSÚ 28</c:v>
                </c:pt>
                <c:pt idx="31">
                  <c:v>ÚSÚ 29</c:v>
                </c:pt>
                <c:pt idx="32">
                  <c:v>ÚSÚ 30</c:v>
                </c:pt>
                <c:pt idx="33">
                  <c:v>ÚSÚ 31</c:v>
                </c:pt>
              </c:strCache>
            </c:strRef>
          </c:cat>
          <c:val>
            <c:numRef>
              <c:f>VÝSLEDKY_1_2_3!$D$33:$AK$33</c:f>
              <c:numCache>
                <c:formatCode>0.00_ ;\-0.00\ </c:formatCode>
                <c:ptCount val="34"/>
                <c:pt idx="0">
                  <c:v>2.6666666666666665</c:v>
                </c:pt>
                <c:pt idx="1">
                  <c:v>2.3333333333333335</c:v>
                </c:pt>
                <c:pt idx="2">
                  <c:v>4</c:v>
                </c:pt>
                <c:pt idx="3">
                  <c:v>3</c:v>
                </c:pt>
                <c:pt idx="4">
                  <c:v>2.3333333333333335</c:v>
                </c:pt>
                <c:pt idx="5">
                  <c:v>3</c:v>
                </c:pt>
                <c:pt idx="6">
                  <c:v>2.6666666666666665</c:v>
                </c:pt>
                <c:pt idx="7">
                  <c:v>2</c:v>
                </c:pt>
                <c:pt idx="8">
                  <c:v>2.6666666666666665</c:v>
                </c:pt>
                <c:pt idx="9">
                  <c:v>1.6666666666666667</c:v>
                </c:pt>
                <c:pt idx="10">
                  <c:v>2.6666666666666665</c:v>
                </c:pt>
                <c:pt idx="11">
                  <c:v>3</c:v>
                </c:pt>
                <c:pt idx="12">
                  <c:v>3.3333333333333335</c:v>
                </c:pt>
                <c:pt idx="13">
                  <c:v>2</c:v>
                </c:pt>
                <c:pt idx="14">
                  <c:v>3</c:v>
                </c:pt>
                <c:pt idx="15">
                  <c:v>3.3333333333333335</c:v>
                </c:pt>
                <c:pt idx="16">
                  <c:v>5</c:v>
                </c:pt>
                <c:pt idx="17">
                  <c:v>2.6666666666666665</c:v>
                </c:pt>
                <c:pt idx="18">
                  <c:v>3</c:v>
                </c:pt>
                <c:pt idx="19">
                  <c:v>2.3333333333333335</c:v>
                </c:pt>
                <c:pt idx="20">
                  <c:v>4.333333333333333</c:v>
                </c:pt>
                <c:pt idx="21">
                  <c:v>3.6666666666666665</c:v>
                </c:pt>
                <c:pt idx="22">
                  <c:v>2</c:v>
                </c:pt>
                <c:pt idx="23">
                  <c:v>2.6666666666666665</c:v>
                </c:pt>
                <c:pt idx="24">
                  <c:v>4.333333333333333</c:v>
                </c:pt>
                <c:pt idx="25">
                  <c:v>2.6666666666666665</c:v>
                </c:pt>
                <c:pt idx="26">
                  <c:v>1</c:v>
                </c:pt>
                <c:pt idx="27">
                  <c:v>3.3333333333333335</c:v>
                </c:pt>
                <c:pt idx="28">
                  <c:v>2.6666666666666665</c:v>
                </c:pt>
                <c:pt idx="29">
                  <c:v>2</c:v>
                </c:pt>
                <c:pt idx="30">
                  <c:v>2.3333333333333335</c:v>
                </c:pt>
                <c:pt idx="31">
                  <c:v>3.3333333333333335</c:v>
                </c:pt>
                <c:pt idx="32">
                  <c:v>2.6666666666666665</c:v>
                </c:pt>
                <c:pt idx="33">
                  <c:v>1.6666666666666667</c:v>
                </c:pt>
              </c:numCache>
            </c:numRef>
          </c:val>
          <c:smooth val="0"/>
          <c:extLst>
            <c:ext xmlns:c16="http://schemas.microsoft.com/office/drawing/2014/chart" uri="{C3380CC4-5D6E-409C-BE32-E72D297353CC}">
              <c16:uniqueId val="{00000000-4118-41B1-9C58-C278B9428E58}"/>
            </c:ext>
          </c:extLst>
        </c:ser>
        <c:ser>
          <c:idx val="1"/>
          <c:order val="1"/>
          <c:tx>
            <c:v>VNITŘNÍ ŘÍZENÍ</c:v>
          </c:tx>
          <c:spPr>
            <a:ln w="19050" cap="rnd">
              <a:noFill/>
              <a:round/>
            </a:ln>
            <a:effectLst/>
          </c:spPr>
          <c:marker>
            <c:symbol val="circle"/>
            <c:size val="12"/>
            <c:spPr>
              <a:solidFill>
                <a:schemeClr val="accent2"/>
              </a:solidFill>
              <a:ln w="9525">
                <a:noFill/>
              </a:ln>
              <a:effectLst/>
            </c:spPr>
          </c:marker>
          <c:cat>
            <c:strRef>
              <c:f>VÝSLEDKY_1_2_3!$D$32:$AK$32</c:f>
              <c:strCache>
                <c:ptCount val="34"/>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pt idx="23">
                  <c:v>ÚSÚ 21</c:v>
                </c:pt>
                <c:pt idx="24">
                  <c:v>ÚSÚ 22</c:v>
                </c:pt>
                <c:pt idx="25">
                  <c:v>ÚSÚ 23</c:v>
                </c:pt>
                <c:pt idx="26">
                  <c:v>ÚSÚ 24</c:v>
                </c:pt>
                <c:pt idx="27">
                  <c:v>ÚSÚ 25</c:v>
                </c:pt>
                <c:pt idx="28">
                  <c:v>ÚSÚ 26</c:v>
                </c:pt>
                <c:pt idx="29">
                  <c:v>ÚSÚ 27</c:v>
                </c:pt>
                <c:pt idx="30">
                  <c:v>ÚSÚ 28</c:v>
                </c:pt>
                <c:pt idx="31">
                  <c:v>ÚSÚ 29</c:v>
                </c:pt>
                <c:pt idx="32">
                  <c:v>ÚSÚ 30</c:v>
                </c:pt>
                <c:pt idx="33">
                  <c:v>ÚSÚ 31</c:v>
                </c:pt>
              </c:strCache>
            </c:strRef>
          </c:cat>
          <c:val>
            <c:numRef>
              <c:f>VÝSLEDKY_1_2_3!$D$129:$AK$129</c:f>
              <c:numCache>
                <c:formatCode>0.00_ ;\-0.00\ </c:formatCode>
                <c:ptCount val="34"/>
                <c:pt idx="0">
                  <c:v>3.3333333333333335</c:v>
                </c:pt>
                <c:pt idx="1">
                  <c:v>2.8333333333333335</c:v>
                </c:pt>
                <c:pt idx="2">
                  <c:v>4</c:v>
                </c:pt>
                <c:pt idx="3">
                  <c:v>3.1666666666666665</c:v>
                </c:pt>
                <c:pt idx="4">
                  <c:v>3</c:v>
                </c:pt>
                <c:pt idx="5">
                  <c:v>3</c:v>
                </c:pt>
                <c:pt idx="6">
                  <c:v>3.1666666666666665</c:v>
                </c:pt>
                <c:pt idx="7">
                  <c:v>2.1666666666666665</c:v>
                </c:pt>
                <c:pt idx="8">
                  <c:v>2.3333333333333335</c:v>
                </c:pt>
                <c:pt idx="9">
                  <c:v>3.3333333333333335</c:v>
                </c:pt>
                <c:pt idx="10">
                  <c:v>3</c:v>
                </c:pt>
                <c:pt idx="11">
                  <c:v>3.3333333333333335</c:v>
                </c:pt>
                <c:pt idx="12">
                  <c:v>3.3333333333333335</c:v>
                </c:pt>
                <c:pt idx="13">
                  <c:v>1.3333333333333333</c:v>
                </c:pt>
                <c:pt idx="14">
                  <c:v>2.6666666666666665</c:v>
                </c:pt>
                <c:pt idx="15">
                  <c:v>3.3333333333333335</c:v>
                </c:pt>
                <c:pt idx="16">
                  <c:v>4.666666666666667</c:v>
                </c:pt>
                <c:pt idx="17">
                  <c:v>3</c:v>
                </c:pt>
                <c:pt idx="18">
                  <c:v>2.8333333333333335</c:v>
                </c:pt>
                <c:pt idx="19">
                  <c:v>2.3333333333333335</c:v>
                </c:pt>
                <c:pt idx="20">
                  <c:v>4.166666666666667</c:v>
                </c:pt>
                <c:pt idx="21">
                  <c:v>3</c:v>
                </c:pt>
                <c:pt idx="22">
                  <c:v>3.1666666666666665</c:v>
                </c:pt>
                <c:pt idx="23">
                  <c:v>3.3333333333333335</c:v>
                </c:pt>
                <c:pt idx="24">
                  <c:v>4.166666666666667</c:v>
                </c:pt>
                <c:pt idx="25">
                  <c:v>2.6666666666666665</c:v>
                </c:pt>
                <c:pt idx="26">
                  <c:v>3.6666666666666665</c:v>
                </c:pt>
                <c:pt idx="27">
                  <c:v>3.3333333333333335</c:v>
                </c:pt>
                <c:pt idx="28">
                  <c:v>4</c:v>
                </c:pt>
                <c:pt idx="29">
                  <c:v>3.3333333333333335</c:v>
                </c:pt>
                <c:pt idx="30">
                  <c:v>2.8333333333333335</c:v>
                </c:pt>
                <c:pt idx="31">
                  <c:v>3.1666666666666665</c:v>
                </c:pt>
                <c:pt idx="32">
                  <c:v>3</c:v>
                </c:pt>
                <c:pt idx="33">
                  <c:v>2</c:v>
                </c:pt>
              </c:numCache>
            </c:numRef>
          </c:val>
          <c:smooth val="0"/>
          <c:extLst>
            <c:ext xmlns:c16="http://schemas.microsoft.com/office/drawing/2014/chart" uri="{C3380CC4-5D6E-409C-BE32-E72D297353CC}">
              <c16:uniqueId val="{00000001-4118-41B1-9C58-C278B9428E58}"/>
            </c:ext>
          </c:extLst>
        </c:ser>
        <c:ser>
          <c:idx val="2"/>
          <c:order val="2"/>
          <c:tx>
            <c:strRef>
              <c:f>VÝSLEDKY_1_2_3!$C$264</c:f>
              <c:strCache>
                <c:ptCount val="1"/>
                <c:pt idx="0">
                  <c:v>LIDÉ PRO ZMĚNU</c:v>
                </c:pt>
              </c:strCache>
            </c:strRef>
          </c:tx>
          <c:spPr>
            <a:ln w="25400" cap="rnd">
              <a:noFill/>
              <a:prstDash val="sysDot"/>
              <a:round/>
            </a:ln>
            <a:effectLst/>
          </c:spPr>
          <c:marker>
            <c:symbol val="circle"/>
            <c:size val="12"/>
            <c:spPr>
              <a:solidFill>
                <a:schemeClr val="accent2">
                  <a:lumMod val="75000"/>
                </a:schemeClr>
              </a:solidFill>
              <a:ln w="9525">
                <a:noFill/>
              </a:ln>
              <a:effectLst/>
            </c:spPr>
          </c:marker>
          <c:val>
            <c:numRef>
              <c:f>VÝSLEDKY_1_2_3!$D$264:$AK$264</c:f>
              <c:numCache>
                <c:formatCode>0.00_ ;\-0.00\ </c:formatCode>
                <c:ptCount val="34"/>
                <c:pt idx="0">
                  <c:v>2.6</c:v>
                </c:pt>
                <c:pt idx="1">
                  <c:v>1.6</c:v>
                </c:pt>
                <c:pt idx="2">
                  <c:v>4</c:v>
                </c:pt>
                <c:pt idx="3">
                  <c:v>3.8</c:v>
                </c:pt>
                <c:pt idx="4">
                  <c:v>3.2</c:v>
                </c:pt>
                <c:pt idx="5">
                  <c:v>1.8</c:v>
                </c:pt>
                <c:pt idx="6">
                  <c:v>2.8</c:v>
                </c:pt>
                <c:pt idx="7">
                  <c:v>2.2000000000000002</c:v>
                </c:pt>
                <c:pt idx="8">
                  <c:v>2.4</c:v>
                </c:pt>
                <c:pt idx="9">
                  <c:v>2.8</c:v>
                </c:pt>
                <c:pt idx="10">
                  <c:v>2.8</c:v>
                </c:pt>
                <c:pt idx="11">
                  <c:v>3.4</c:v>
                </c:pt>
                <c:pt idx="12">
                  <c:v>3.2</c:v>
                </c:pt>
                <c:pt idx="13">
                  <c:v>1.4</c:v>
                </c:pt>
                <c:pt idx="14">
                  <c:v>2.2000000000000002</c:v>
                </c:pt>
                <c:pt idx="15">
                  <c:v>2.8</c:v>
                </c:pt>
                <c:pt idx="16">
                  <c:v>4.5999999999999996</c:v>
                </c:pt>
                <c:pt idx="17">
                  <c:v>1.6</c:v>
                </c:pt>
                <c:pt idx="18">
                  <c:v>2.6</c:v>
                </c:pt>
                <c:pt idx="19">
                  <c:v>2</c:v>
                </c:pt>
                <c:pt idx="20">
                  <c:v>3</c:v>
                </c:pt>
                <c:pt idx="21">
                  <c:v>2.4</c:v>
                </c:pt>
                <c:pt idx="22">
                  <c:v>2</c:v>
                </c:pt>
                <c:pt idx="23">
                  <c:v>3</c:v>
                </c:pt>
                <c:pt idx="24">
                  <c:v>3.8</c:v>
                </c:pt>
                <c:pt idx="25">
                  <c:v>2.2000000000000002</c:v>
                </c:pt>
                <c:pt idx="26">
                  <c:v>2.4</c:v>
                </c:pt>
                <c:pt idx="27">
                  <c:v>2.2000000000000002</c:v>
                </c:pt>
                <c:pt idx="28">
                  <c:v>3.6</c:v>
                </c:pt>
                <c:pt idx="29">
                  <c:v>3.4</c:v>
                </c:pt>
                <c:pt idx="30">
                  <c:v>2.4</c:v>
                </c:pt>
                <c:pt idx="31">
                  <c:v>2.4</c:v>
                </c:pt>
                <c:pt idx="32">
                  <c:v>2</c:v>
                </c:pt>
                <c:pt idx="33">
                  <c:v>2.2000000000000002</c:v>
                </c:pt>
              </c:numCache>
            </c:numRef>
          </c:val>
          <c:smooth val="0"/>
          <c:extLst>
            <c:ext xmlns:c16="http://schemas.microsoft.com/office/drawing/2014/chart" uri="{C3380CC4-5D6E-409C-BE32-E72D297353CC}">
              <c16:uniqueId val="{00000003-4118-41B1-9C58-C278B9428E58}"/>
            </c:ext>
          </c:extLst>
        </c:ser>
        <c:ser>
          <c:idx val="3"/>
          <c:order val="3"/>
          <c:tx>
            <c:strRef>
              <c:f>VÝSLEDKY_1_2_3!$C$349</c:f>
              <c:strCache>
                <c:ptCount val="1"/>
                <c:pt idx="0">
                  <c:v>PROJEKTY</c:v>
                </c:pt>
              </c:strCache>
            </c:strRef>
          </c:tx>
          <c:spPr>
            <a:ln w="12700" cap="rnd">
              <a:noFill/>
              <a:prstDash val="sysDot"/>
              <a:round/>
            </a:ln>
            <a:effectLst/>
          </c:spPr>
          <c:marker>
            <c:symbol val="circle"/>
            <c:size val="12"/>
            <c:spPr>
              <a:solidFill>
                <a:schemeClr val="accent6">
                  <a:lumMod val="75000"/>
                </a:schemeClr>
              </a:solidFill>
              <a:ln w="9525">
                <a:noFill/>
              </a:ln>
              <a:effectLst/>
            </c:spPr>
          </c:marker>
          <c:val>
            <c:numRef>
              <c:f>VÝSLEDKY_1_2_3!$D$349:$AK$349</c:f>
              <c:numCache>
                <c:formatCode>0.00_ ;\-0.00\ </c:formatCode>
                <c:ptCount val="34"/>
                <c:pt idx="0">
                  <c:v>3.3333333333333335</c:v>
                </c:pt>
                <c:pt idx="1">
                  <c:v>1.6666666666666667</c:v>
                </c:pt>
                <c:pt idx="2">
                  <c:v>3.3333333333333335</c:v>
                </c:pt>
                <c:pt idx="3">
                  <c:v>3.3333333333333335</c:v>
                </c:pt>
                <c:pt idx="4">
                  <c:v>2</c:v>
                </c:pt>
                <c:pt idx="5">
                  <c:v>3.3333333333333335</c:v>
                </c:pt>
                <c:pt idx="6">
                  <c:v>2.3333333333333335</c:v>
                </c:pt>
                <c:pt idx="7">
                  <c:v>2.3333333333333335</c:v>
                </c:pt>
                <c:pt idx="8">
                  <c:v>3.3333333333333335</c:v>
                </c:pt>
                <c:pt idx="9">
                  <c:v>3.3333333333333335</c:v>
                </c:pt>
                <c:pt idx="10">
                  <c:v>3.3333333333333335</c:v>
                </c:pt>
                <c:pt idx="11">
                  <c:v>2.6666666666666665</c:v>
                </c:pt>
                <c:pt idx="12">
                  <c:v>3.3333333333333335</c:v>
                </c:pt>
                <c:pt idx="13">
                  <c:v>1</c:v>
                </c:pt>
                <c:pt idx="14">
                  <c:v>2.6666666666666665</c:v>
                </c:pt>
                <c:pt idx="15">
                  <c:v>3.3333333333333335</c:v>
                </c:pt>
                <c:pt idx="16">
                  <c:v>3.3333333333333335</c:v>
                </c:pt>
                <c:pt idx="17">
                  <c:v>1.3333333333333333</c:v>
                </c:pt>
                <c:pt idx="18">
                  <c:v>3</c:v>
                </c:pt>
                <c:pt idx="19">
                  <c:v>2.6666666666666665</c:v>
                </c:pt>
                <c:pt idx="20">
                  <c:v>3.3333333333333335</c:v>
                </c:pt>
                <c:pt idx="21">
                  <c:v>1.3333333333333333</c:v>
                </c:pt>
                <c:pt idx="22">
                  <c:v>2.6666666666666665</c:v>
                </c:pt>
                <c:pt idx="23">
                  <c:v>3</c:v>
                </c:pt>
                <c:pt idx="24">
                  <c:v>3.3333333333333335</c:v>
                </c:pt>
                <c:pt idx="25">
                  <c:v>1</c:v>
                </c:pt>
                <c:pt idx="26">
                  <c:v>3.3333333333333335</c:v>
                </c:pt>
                <c:pt idx="27">
                  <c:v>2.3333333333333335</c:v>
                </c:pt>
                <c:pt idx="28">
                  <c:v>3.3333333333333335</c:v>
                </c:pt>
                <c:pt idx="29">
                  <c:v>2.6666666666666665</c:v>
                </c:pt>
                <c:pt idx="30">
                  <c:v>3</c:v>
                </c:pt>
                <c:pt idx="31">
                  <c:v>2.3333333333333335</c:v>
                </c:pt>
                <c:pt idx="32">
                  <c:v>1.3333333333333333</c:v>
                </c:pt>
                <c:pt idx="33">
                  <c:v>2</c:v>
                </c:pt>
              </c:numCache>
            </c:numRef>
          </c:val>
          <c:smooth val="0"/>
          <c:extLst>
            <c:ext xmlns:c16="http://schemas.microsoft.com/office/drawing/2014/chart" uri="{C3380CC4-5D6E-409C-BE32-E72D297353CC}">
              <c16:uniqueId val="{00000004-4118-41B1-9C58-C278B9428E58}"/>
            </c:ext>
          </c:extLst>
        </c:ser>
        <c:dLbls>
          <c:showLegendKey val="0"/>
          <c:showVal val="0"/>
          <c:showCatName val="0"/>
          <c:showSerName val="0"/>
          <c:showPercent val="0"/>
          <c:showBubbleSize val="0"/>
        </c:dLbls>
        <c:marker val="1"/>
        <c:smooth val="0"/>
        <c:axId val="1090294440"/>
        <c:axId val="1090294768"/>
      </c:lineChart>
      <c:catAx>
        <c:axId val="10902944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cs-CZ"/>
          </a:p>
        </c:txPr>
        <c:crossAx val="1090294768"/>
        <c:crosses val="autoZero"/>
        <c:auto val="1"/>
        <c:lblAlgn val="ctr"/>
        <c:lblOffset val="100"/>
        <c:noMultiLvlLbl val="0"/>
      </c:catAx>
      <c:valAx>
        <c:axId val="1090294768"/>
        <c:scaling>
          <c:orientation val="minMax"/>
          <c:max val="5"/>
          <c:min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cs-CZ"/>
                  <a:t>Maturita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cs-CZ"/>
            </a:p>
          </c:txPr>
        </c:title>
        <c:numFmt formatCode="0.00_ ;\-0.00\ "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cs-CZ"/>
          </a:p>
        </c:txPr>
        <c:crossAx val="1090294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lang="en-US" sz="1800" b="1" i="0" u="none" strike="noStrike" kern="1200" spc="0" baseline="0">
                <a:solidFill>
                  <a:sysClr val="windowText" lastClr="000000"/>
                </a:solidFill>
                <a:latin typeface="+mn-lt"/>
                <a:ea typeface="+mn-ea"/>
                <a:cs typeface="+mn-cs"/>
              </a:defRPr>
            </a:pPr>
            <a:r>
              <a:rPr lang="cs-CZ"/>
              <a:t>Řízení ICT (průměrná hodnota maturity jednotlivých subjektů)</a:t>
            </a:r>
          </a:p>
        </c:rich>
      </c:tx>
      <c:layout>
        <c:manualLayout>
          <c:xMode val="edge"/>
          <c:yMode val="edge"/>
          <c:x val="3.3050737406278799E-2"/>
          <c:y val="1.3306078591569893E-2"/>
        </c:manualLayout>
      </c:layout>
      <c:overlay val="0"/>
      <c:spPr>
        <a:noFill/>
        <a:ln>
          <a:noFill/>
        </a:ln>
        <a:effectLst/>
      </c:spPr>
      <c:txPr>
        <a:bodyPr rot="0" spcFirstLastPara="1" vertOverflow="ellipsis" vert="horz" wrap="square" anchor="ctr" anchorCtr="1"/>
        <a:lstStyle/>
        <a:p>
          <a:pPr algn="l">
            <a:defRPr lang="en-US" sz="1800" b="1" i="0" u="none" strike="noStrike" kern="1200" spc="0" baseline="0">
              <a:solidFill>
                <a:sysClr val="windowText" lastClr="000000"/>
              </a:solidFill>
              <a:latin typeface="+mn-lt"/>
              <a:ea typeface="+mn-ea"/>
              <a:cs typeface="+mn-cs"/>
            </a:defRPr>
          </a:pPr>
          <a:endParaRPr lang="cs-CZ"/>
        </a:p>
      </c:txPr>
    </c:title>
    <c:autoTitleDeleted val="0"/>
    <c:plotArea>
      <c:layout>
        <c:manualLayout>
          <c:layoutTarget val="inner"/>
          <c:xMode val="edge"/>
          <c:yMode val="edge"/>
          <c:x val="2.9993007410603692E-2"/>
          <c:y val="8.3330731983480261E-2"/>
          <c:w val="0.95991507006372911"/>
          <c:h val="0.89294980647472444"/>
        </c:manualLayout>
      </c:layout>
      <c:scatterChart>
        <c:scatterStyle val="lineMarker"/>
        <c:varyColors val="0"/>
        <c:ser>
          <c:idx val="0"/>
          <c:order val="0"/>
          <c:tx>
            <c:strRef>
              <c:f>VÝSLEDKY_1_2_3!$C$504</c:f>
              <c:strCache>
                <c:ptCount val="1"/>
                <c:pt idx="0">
                  <c:v>ŘÍZENÍ ICT</c:v>
                </c:pt>
              </c:strCache>
            </c:strRef>
          </c:tx>
          <c:spPr>
            <a:ln w="25400" cap="rnd">
              <a:noFill/>
              <a:round/>
            </a:ln>
            <a:effectLst/>
          </c:spPr>
          <c:marker>
            <c:symbol val="circle"/>
            <c:size val="12"/>
            <c:spPr>
              <a:solidFill>
                <a:schemeClr val="accent1">
                  <a:lumMod val="50000"/>
                </a:schemeClr>
              </a:solidFill>
              <a:ln w="38100">
                <a:noFill/>
              </a:ln>
              <a:effectLst/>
            </c:spPr>
          </c:marker>
          <c:dPt>
            <c:idx val="0"/>
            <c:marker>
              <c:symbol val="circle"/>
              <c:size val="12"/>
              <c:spPr>
                <a:solidFill>
                  <a:srgbClr val="00B0F0"/>
                </a:solidFill>
                <a:ln w="38100">
                  <a:noFill/>
                </a:ln>
                <a:effectLst/>
              </c:spPr>
            </c:marker>
            <c:bubble3D val="0"/>
            <c:extLst>
              <c:ext xmlns:c16="http://schemas.microsoft.com/office/drawing/2014/chart" uri="{C3380CC4-5D6E-409C-BE32-E72D297353CC}">
                <c16:uniqueId val="{00000004-A2E4-4159-9006-3A05E589A701}"/>
              </c:ext>
            </c:extLst>
          </c:dPt>
          <c:dPt>
            <c:idx val="1"/>
            <c:marker>
              <c:symbol val="circle"/>
              <c:size val="12"/>
              <c:spPr>
                <a:solidFill>
                  <a:srgbClr val="00B0F0"/>
                </a:solidFill>
                <a:ln w="38100">
                  <a:noFill/>
                </a:ln>
                <a:effectLst/>
              </c:spPr>
            </c:marker>
            <c:bubble3D val="0"/>
            <c:extLst>
              <c:ext xmlns:c16="http://schemas.microsoft.com/office/drawing/2014/chart" uri="{C3380CC4-5D6E-409C-BE32-E72D297353CC}">
                <c16:uniqueId val="{0000000D-18B5-4534-AAF4-9CA22520D2FE}"/>
              </c:ext>
            </c:extLst>
          </c:dPt>
          <c:dPt>
            <c:idx val="2"/>
            <c:marker>
              <c:symbol val="circle"/>
              <c:size val="12"/>
              <c:spPr>
                <a:solidFill>
                  <a:srgbClr val="00B0F0"/>
                </a:solidFill>
                <a:ln w="38100">
                  <a:noFill/>
                </a:ln>
                <a:effectLst/>
              </c:spPr>
            </c:marker>
            <c:bubble3D val="0"/>
            <c:extLst>
              <c:ext xmlns:c16="http://schemas.microsoft.com/office/drawing/2014/chart" uri="{C3380CC4-5D6E-409C-BE32-E72D297353CC}">
                <c16:uniqueId val="{0000000E-18B5-4534-AAF4-9CA22520D2FE}"/>
              </c:ext>
            </c:extLst>
          </c:dPt>
          <c:dPt>
            <c:idx val="3"/>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43-9242-47C0-A80E-AFED2CDF1FAA}"/>
              </c:ext>
            </c:extLst>
          </c:dPt>
          <c:dPt>
            <c:idx val="4"/>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5-A2E4-4159-9006-3A05E589A701}"/>
              </c:ext>
            </c:extLst>
          </c:dPt>
          <c:dPt>
            <c:idx val="5"/>
            <c:marker>
              <c:symbol val="circle"/>
              <c:size val="12"/>
              <c:spPr>
                <a:solidFill>
                  <a:srgbClr val="00B0F0"/>
                </a:solidFill>
                <a:ln w="38100">
                  <a:noFill/>
                </a:ln>
                <a:effectLst/>
              </c:spPr>
            </c:marker>
            <c:bubble3D val="0"/>
            <c:extLst>
              <c:ext xmlns:c16="http://schemas.microsoft.com/office/drawing/2014/chart" uri="{C3380CC4-5D6E-409C-BE32-E72D297353CC}">
                <c16:uniqueId val="{00000002-4E91-446C-9B1C-F558F7B3CA19}"/>
              </c:ext>
            </c:extLst>
          </c:dPt>
          <c:dPt>
            <c:idx val="6"/>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B-D822-4D2B-AA2B-E16629EC0121}"/>
              </c:ext>
            </c:extLst>
          </c:dPt>
          <c:dPt>
            <c:idx val="7"/>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1-CA3A-40BA-95B1-43C969203F93}"/>
              </c:ext>
            </c:extLst>
          </c:dPt>
          <c:dPt>
            <c:idx val="8"/>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7-74D3-455B-B21D-0B6276833B05}"/>
              </c:ext>
            </c:extLst>
          </c:dPt>
          <c:dPt>
            <c:idx val="9"/>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9-05B3-4B83-808A-552A8AA897B6}"/>
              </c:ext>
            </c:extLst>
          </c:dPt>
          <c:dPt>
            <c:idx val="10"/>
            <c:marker>
              <c:symbol val="circle"/>
              <c:size val="12"/>
              <c:spPr>
                <a:solidFill>
                  <a:srgbClr val="00B0F0"/>
                </a:solidFill>
                <a:ln w="38100">
                  <a:noFill/>
                </a:ln>
                <a:effectLst/>
              </c:spPr>
            </c:marker>
            <c:bubble3D val="0"/>
            <c:extLst>
              <c:ext xmlns:c16="http://schemas.microsoft.com/office/drawing/2014/chart" uri="{C3380CC4-5D6E-409C-BE32-E72D297353CC}">
                <c16:uniqueId val="{00000004-7730-421E-8A26-7604EEABF70E}"/>
              </c:ext>
            </c:extLst>
          </c:dPt>
          <c:dPt>
            <c:idx val="11"/>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2-CA3A-40BA-95B1-43C969203F93}"/>
              </c:ext>
            </c:extLst>
          </c:dPt>
          <c:dPt>
            <c:idx val="12"/>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3-CA3A-40BA-95B1-43C969203F93}"/>
              </c:ext>
            </c:extLst>
          </c:dPt>
          <c:dPt>
            <c:idx val="13"/>
            <c:marker>
              <c:symbol val="circle"/>
              <c:size val="12"/>
              <c:spPr>
                <a:solidFill>
                  <a:srgbClr val="00B0F0"/>
                </a:solidFill>
                <a:ln w="38100">
                  <a:noFill/>
                </a:ln>
                <a:effectLst/>
              </c:spPr>
            </c:marker>
            <c:bubble3D val="0"/>
            <c:extLst>
              <c:ext xmlns:c16="http://schemas.microsoft.com/office/drawing/2014/chart" uri="{C3380CC4-5D6E-409C-BE32-E72D297353CC}">
                <c16:uniqueId val="{00000003-A2E4-4159-9006-3A05E589A701}"/>
              </c:ext>
            </c:extLst>
          </c:dPt>
          <c:dLbls>
            <c:dLbl>
              <c:idx val="16"/>
              <c:layout>
                <c:manualLayout>
                  <c:x val="8.1137813585765908E-4"/>
                  <c:y val="1.650273554105219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30-421E-8A26-7604EEABF70E}"/>
                </c:ext>
              </c:extLst>
            </c:dLbl>
            <c:dLbl>
              <c:idx val="19"/>
              <c:layout>
                <c:manualLayout>
                  <c:x val="-2.2826972001798864E-2"/>
                  <c:y val="2.4577429640485371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30-421E-8A26-7604EEABF70E}"/>
                </c:ext>
              </c:extLst>
            </c:dLbl>
            <c:dLbl>
              <c:idx val="30"/>
              <c:layout>
                <c:manualLayout>
                  <c:x val="-3.1284063122601444E-2"/>
                  <c:y val="-4.2962602214991333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8B5-4534-AAF4-9CA22520D2FE}"/>
                </c:ext>
              </c:extLst>
            </c:dLbl>
            <c:spPr>
              <a:noFill/>
              <a:ln>
                <a:noFill/>
              </a:ln>
              <a:effectLst/>
            </c:spPr>
            <c:txPr>
              <a:bodyPr rot="0" spcFirstLastPara="1" vertOverflow="ellipsis" vert="horz" wrap="square" anchor="ctr" anchorCtr="1"/>
              <a:lstStyle/>
              <a:p>
                <a:pPr>
                  <a:defRPr lang="en-US" sz="1400" b="1" i="0" u="none" strike="noStrike" kern="1200" baseline="0">
                    <a:solidFill>
                      <a:schemeClr val="tx1"/>
                    </a:solidFill>
                    <a:latin typeface="+mn-lt"/>
                    <a:ea typeface="+mn-ea"/>
                    <a:cs typeface="+mn-cs"/>
                  </a:defRPr>
                </a:pPr>
                <a:endParaRPr lang="cs-CZ"/>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VÝSLEDKY_1_2_3!$D$503:$AK$503</c:f>
              <c:strCache>
                <c:ptCount val="34"/>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pt idx="23">
                  <c:v>ÚSÚ 21</c:v>
                </c:pt>
                <c:pt idx="24">
                  <c:v>ÚSÚ 22</c:v>
                </c:pt>
                <c:pt idx="25">
                  <c:v>ÚSÚ 23</c:v>
                </c:pt>
                <c:pt idx="26">
                  <c:v>ÚSÚ 24</c:v>
                </c:pt>
                <c:pt idx="27">
                  <c:v>ÚSÚ 25</c:v>
                </c:pt>
                <c:pt idx="28">
                  <c:v>ÚSÚ 26</c:v>
                </c:pt>
                <c:pt idx="29">
                  <c:v>ÚSÚ 27</c:v>
                </c:pt>
                <c:pt idx="30">
                  <c:v>ÚSÚ 28</c:v>
                </c:pt>
                <c:pt idx="31">
                  <c:v>ÚSÚ 29</c:v>
                </c:pt>
                <c:pt idx="32">
                  <c:v>ÚSÚ 30</c:v>
                </c:pt>
                <c:pt idx="33">
                  <c:v>ÚSÚ 31</c:v>
                </c:pt>
              </c:strCache>
            </c:strRef>
          </c:xVal>
          <c:yVal>
            <c:numRef>
              <c:f>VÝSLEDKY_1_2_3!$D$504:$AK$504</c:f>
              <c:numCache>
                <c:formatCode>0.00_ ;\-0.00\ </c:formatCode>
                <c:ptCount val="34"/>
                <c:pt idx="0">
                  <c:v>4.2857142857142856</c:v>
                </c:pt>
                <c:pt idx="1">
                  <c:v>3.1428571428571428</c:v>
                </c:pt>
                <c:pt idx="2">
                  <c:v>4.7142857142857144</c:v>
                </c:pt>
                <c:pt idx="3">
                  <c:v>3.2857142857142856</c:v>
                </c:pt>
                <c:pt idx="4">
                  <c:v>3.4285714285714284</c:v>
                </c:pt>
                <c:pt idx="5">
                  <c:v>3.7142857142857144</c:v>
                </c:pt>
                <c:pt idx="6">
                  <c:v>3.2857142857142856</c:v>
                </c:pt>
                <c:pt idx="7">
                  <c:v>3.1428571428571428</c:v>
                </c:pt>
                <c:pt idx="8">
                  <c:v>3.2857142857142856</c:v>
                </c:pt>
                <c:pt idx="9">
                  <c:v>3.8571428571428572</c:v>
                </c:pt>
                <c:pt idx="10">
                  <c:v>3.7142857142857144</c:v>
                </c:pt>
                <c:pt idx="11">
                  <c:v>4.1428571428571432</c:v>
                </c:pt>
                <c:pt idx="12">
                  <c:v>4.4285714285714288</c:v>
                </c:pt>
                <c:pt idx="13">
                  <c:v>2.8571428571428572</c:v>
                </c:pt>
                <c:pt idx="14">
                  <c:v>3.4285714285714284</c:v>
                </c:pt>
                <c:pt idx="15">
                  <c:v>3.7142857142857144</c:v>
                </c:pt>
                <c:pt idx="16">
                  <c:v>4.7142857142857144</c:v>
                </c:pt>
                <c:pt idx="17">
                  <c:v>3.2857142857142856</c:v>
                </c:pt>
                <c:pt idx="18">
                  <c:v>4.2857142857142856</c:v>
                </c:pt>
                <c:pt idx="19">
                  <c:v>2.4285714285714284</c:v>
                </c:pt>
                <c:pt idx="20">
                  <c:v>4.1428571428571432</c:v>
                </c:pt>
                <c:pt idx="21">
                  <c:v>3.7142857142857144</c:v>
                </c:pt>
                <c:pt idx="22">
                  <c:v>2.8571428571428572</c:v>
                </c:pt>
                <c:pt idx="23">
                  <c:v>3.4285714285714284</c:v>
                </c:pt>
                <c:pt idx="24">
                  <c:v>4.8571428571428568</c:v>
                </c:pt>
                <c:pt idx="25">
                  <c:v>1.8571428571428572</c:v>
                </c:pt>
                <c:pt idx="26">
                  <c:v>3.4285714285714284</c:v>
                </c:pt>
                <c:pt idx="27">
                  <c:v>3.8571428571428572</c:v>
                </c:pt>
                <c:pt idx="28">
                  <c:v>4.5714285714285712</c:v>
                </c:pt>
                <c:pt idx="29">
                  <c:v>3.7142857142857144</c:v>
                </c:pt>
                <c:pt idx="30">
                  <c:v>1.8571428571428572</c:v>
                </c:pt>
                <c:pt idx="31">
                  <c:v>2.8571428571428572</c:v>
                </c:pt>
                <c:pt idx="32">
                  <c:v>2.7142857142857144</c:v>
                </c:pt>
                <c:pt idx="33">
                  <c:v>1.8571428571428572</c:v>
                </c:pt>
              </c:numCache>
            </c:numRef>
          </c:yVal>
          <c:smooth val="0"/>
          <c:extLst>
            <c:ext xmlns:c16="http://schemas.microsoft.com/office/drawing/2014/chart" uri="{C3380CC4-5D6E-409C-BE32-E72D297353CC}">
              <c16:uniqueId val="{00000001-7730-421E-8A26-7604EEABF70E}"/>
            </c:ext>
          </c:extLst>
        </c:ser>
        <c:ser>
          <c:idx val="1"/>
          <c:order val="1"/>
          <c:tx>
            <c:strRef>
              <c:f>VÝSLEDKY_1_2_3!$C$505</c:f>
              <c:strCache>
                <c:ptCount val="1"/>
                <c:pt idx="0">
                  <c:v>CELKOVÝ PRŮMĚR ZA VŠECHNY SUBJEKTY</c:v>
                </c:pt>
              </c:strCache>
            </c:strRef>
          </c:tx>
          <c:spPr>
            <a:ln w="28575" cap="rnd">
              <a:solidFill>
                <a:schemeClr val="tx1"/>
              </a:solidFill>
              <a:prstDash val="dashDot"/>
              <a:round/>
            </a:ln>
            <a:effectLst/>
          </c:spPr>
          <c:marker>
            <c:symbol val="none"/>
          </c:marker>
          <c:xVal>
            <c:strRef>
              <c:f>VÝSLEDKY_1_2_3!$D$503:$AK$503</c:f>
              <c:strCache>
                <c:ptCount val="34"/>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pt idx="23">
                  <c:v>ÚSÚ 21</c:v>
                </c:pt>
                <c:pt idx="24">
                  <c:v>ÚSÚ 22</c:v>
                </c:pt>
                <c:pt idx="25">
                  <c:v>ÚSÚ 23</c:v>
                </c:pt>
                <c:pt idx="26">
                  <c:v>ÚSÚ 24</c:v>
                </c:pt>
                <c:pt idx="27">
                  <c:v>ÚSÚ 25</c:v>
                </c:pt>
                <c:pt idx="28">
                  <c:v>ÚSÚ 26</c:v>
                </c:pt>
                <c:pt idx="29">
                  <c:v>ÚSÚ 27</c:v>
                </c:pt>
                <c:pt idx="30">
                  <c:v>ÚSÚ 28</c:v>
                </c:pt>
                <c:pt idx="31">
                  <c:v>ÚSÚ 29</c:v>
                </c:pt>
                <c:pt idx="32">
                  <c:v>ÚSÚ 30</c:v>
                </c:pt>
                <c:pt idx="33">
                  <c:v>ÚSÚ 31</c:v>
                </c:pt>
              </c:strCache>
            </c:strRef>
          </c:xVal>
          <c:yVal>
            <c:numRef>
              <c:f>VÝSLEDKY_1_2_3!$D$505:$AK$505</c:f>
              <c:numCache>
                <c:formatCode>0.00</c:formatCode>
                <c:ptCount val="34"/>
                <c:pt idx="0">
                  <c:v>3.4957983193277311</c:v>
                </c:pt>
                <c:pt idx="1">
                  <c:v>3.4957983193277311</c:v>
                </c:pt>
                <c:pt idx="2">
                  <c:v>3.4957983193277311</c:v>
                </c:pt>
                <c:pt idx="3">
                  <c:v>3.4957983193277311</c:v>
                </c:pt>
                <c:pt idx="4">
                  <c:v>3.4957983193277311</c:v>
                </c:pt>
                <c:pt idx="5">
                  <c:v>3.4957983193277311</c:v>
                </c:pt>
                <c:pt idx="6">
                  <c:v>3.4957983193277311</c:v>
                </c:pt>
                <c:pt idx="7">
                  <c:v>3.4957983193277311</c:v>
                </c:pt>
                <c:pt idx="8">
                  <c:v>3.4957983193277311</c:v>
                </c:pt>
                <c:pt idx="9">
                  <c:v>3.4957983193277311</c:v>
                </c:pt>
                <c:pt idx="10">
                  <c:v>3.4957983193277311</c:v>
                </c:pt>
                <c:pt idx="11">
                  <c:v>3.4957983193277311</c:v>
                </c:pt>
                <c:pt idx="12">
                  <c:v>3.4957983193277311</c:v>
                </c:pt>
                <c:pt idx="13">
                  <c:v>3.4957983193277311</c:v>
                </c:pt>
                <c:pt idx="14">
                  <c:v>3.4957983193277311</c:v>
                </c:pt>
                <c:pt idx="15">
                  <c:v>3.4957983193277311</c:v>
                </c:pt>
                <c:pt idx="16">
                  <c:v>3.4957983193277311</c:v>
                </c:pt>
                <c:pt idx="17">
                  <c:v>3.4957983193277311</c:v>
                </c:pt>
                <c:pt idx="18">
                  <c:v>3.4957983193277311</c:v>
                </c:pt>
                <c:pt idx="19">
                  <c:v>3.4957983193277311</c:v>
                </c:pt>
                <c:pt idx="20">
                  <c:v>3.4957983193277311</c:v>
                </c:pt>
                <c:pt idx="21">
                  <c:v>3.4957983193277311</c:v>
                </c:pt>
                <c:pt idx="22">
                  <c:v>3.4957983193277311</c:v>
                </c:pt>
                <c:pt idx="23">
                  <c:v>3.4957983193277311</c:v>
                </c:pt>
                <c:pt idx="24">
                  <c:v>3.4957983193277311</c:v>
                </c:pt>
                <c:pt idx="25">
                  <c:v>3.4957983193277311</c:v>
                </c:pt>
                <c:pt idx="26">
                  <c:v>3.4957983193277311</c:v>
                </c:pt>
                <c:pt idx="27">
                  <c:v>3.4957983193277311</c:v>
                </c:pt>
                <c:pt idx="28">
                  <c:v>3.4957983193277311</c:v>
                </c:pt>
                <c:pt idx="29">
                  <c:v>3.4957983193277311</c:v>
                </c:pt>
                <c:pt idx="30">
                  <c:v>3.4957983193277311</c:v>
                </c:pt>
                <c:pt idx="31">
                  <c:v>3.4957983193277311</c:v>
                </c:pt>
                <c:pt idx="32">
                  <c:v>3.4957983193277311</c:v>
                </c:pt>
                <c:pt idx="33">
                  <c:v>3.4957983193277311</c:v>
                </c:pt>
              </c:numCache>
            </c:numRef>
          </c:yVal>
          <c:smooth val="0"/>
          <c:extLst>
            <c:ext xmlns:c16="http://schemas.microsoft.com/office/drawing/2014/chart" uri="{C3380CC4-5D6E-409C-BE32-E72D297353CC}">
              <c16:uniqueId val="{00000010-18B5-4534-AAF4-9CA22520D2FE}"/>
            </c:ext>
          </c:extLst>
        </c:ser>
        <c:dLbls>
          <c:showLegendKey val="0"/>
          <c:showVal val="0"/>
          <c:showCatName val="0"/>
          <c:showSerName val="0"/>
          <c:showPercent val="0"/>
          <c:showBubbleSize val="0"/>
        </c:dLbls>
        <c:axId val="724126120"/>
        <c:axId val="724124480"/>
      </c:scatterChart>
      <c:valAx>
        <c:axId val="724126120"/>
        <c:scaling>
          <c:orientation val="minMax"/>
          <c:max val="35"/>
          <c:min val="1"/>
        </c:scaling>
        <c:delete val="1"/>
        <c:axPos val="b"/>
        <c:majorTickMark val="out"/>
        <c:minorTickMark val="none"/>
        <c:tickLblPos val="nextTo"/>
        <c:crossAx val="724124480"/>
        <c:crossesAt val="1"/>
        <c:crossBetween val="midCat"/>
      </c:valAx>
      <c:valAx>
        <c:axId val="724124480"/>
        <c:scaling>
          <c:orientation val="minMax"/>
          <c:max val="5"/>
          <c:min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_ ;\-0.0\ "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1" i="0" u="none" strike="noStrike" kern="1200" baseline="0">
                <a:solidFill>
                  <a:schemeClr val="tx1"/>
                </a:solidFill>
                <a:latin typeface="+mn-lt"/>
                <a:ea typeface="+mn-ea"/>
                <a:cs typeface="+mn-cs"/>
              </a:defRPr>
            </a:pPr>
            <a:endParaRPr lang="cs-CZ"/>
          </a:p>
        </c:txPr>
        <c:crossAx val="724126120"/>
        <c:crosses val="autoZero"/>
        <c:crossBetween val="midCat"/>
        <c:majorUnit val="0.5"/>
        <c:minorUnit val="0.1"/>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cs-CZ"/>
    </a:p>
  </c:txPr>
  <c:printSettings>
    <c:headerFooter/>
    <c:pageMargins b="0.78740157499999996" l="0.7" r="0.7" t="0.78740157499999996" header="0.3" footer="0.3"/>
    <c:pageSetup/>
  </c:printSettings>
  <c:userShapes r:id="rId4"/>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lang="en-US" sz="1800" b="1" i="0" u="none" strike="noStrike" kern="1200" spc="0" baseline="0">
                <a:solidFill>
                  <a:sysClr val="windowText" lastClr="000000"/>
                </a:solidFill>
                <a:latin typeface="+mn-lt"/>
                <a:ea typeface="+mn-ea"/>
                <a:cs typeface="+mn-cs"/>
              </a:defRPr>
            </a:pPr>
            <a:r>
              <a:rPr lang="cs-CZ"/>
              <a:t>Měření (průměrná hodnota maturity jednotlivých subjektů)</a:t>
            </a:r>
          </a:p>
        </c:rich>
      </c:tx>
      <c:layout>
        <c:manualLayout>
          <c:xMode val="edge"/>
          <c:yMode val="edge"/>
          <c:x val="3.3050737406278799E-2"/>
          <c:y val="1.3306078591569893E-2"/>
        </c:manualLayout>
      </c:layout>
      <c:overlay val="0"/>
      <c:spPr>
        <a:noFill/>
        <a:ln>
          <a:noFill/>
        </a:ln>
        <a:effectLst/>
      </c:spPr>
      <c:txPr>
        <a:bodyPr rot="0" spcFirstLastPara="1" vertOverflow="ellipsis" vert="horz" wrap="square" anchor="ctr" anchorCtr="1"/>
        <a:lstStyle/>
        <a:p>
          <a:pPr algn="l">
            <a:defRPr lang="en-US" sz="1800" b="1" i="0" u="none" strike="noStrike" kern="1200" spc="0" baseline="0">
              <a:solidFill>
                <a:sysClr val="windowText" lastClr="000000"/>
              </a:solidFill>
              <a:latin typeface="+mn-lt"/>
              <a:ea typeface="+mn-ea"/>
              <a:cs typeface="+mn-cs"/>
            </a:defRPr>
          </a:pPr>
          <a:endParaRPr lang="cs-CZ"/>
        </a:p>
      </c:txPr>
    </c:title>
    <c:autoTitleDeleted val="0"/>
    <c:plotArea>
      <c:layout>
        <c:manualLayout>
          <c:layoutTarget val="inner"/>
          <c:xMode val="edge"/>
          <c:yMode val="edge"/>
          <c:x val="2.9993007410603692E-2"/>
          <c:y val="8.3330731983480261E-2"/>
          <c:w val="0.95991507006372911"/>
          <c:h val="0.89294980647472444"/>
        </c:manualLayout>
      </c:layout>
      <c:scatterChart>
        <c:scatterStyle val="lineMarker"/>
        <c:varyColors val="0"/>
        <c:ser>
          <c:idx val="0"/>
          <c:order val="0"/>
          <c:tx>
            <c:strRef>
              <c:f>VÝSLEDKY_1_2_3!$C$592</c:f>
              <c:strCache>
                <c:ptCount val="1"/>
                <c:pt idx="0">
                  <c:v>MĚŘENÍ</c:v>
                </c:pt>
              </c:strCache>
            </c:strRef>
          </c:tx>
          <c:spPr>
            <a:ln w="25400" cap="rnd">
              <a:noFill/>
              <a:round/>
            </a:ln>
            <a:effectLst/>
          </c:spPr>
          <c:marker>
            <c:symbol val="circle"/>
            <c:size val="12"/>
            <c:spPr>
              <a:solidFill>
                <a:schemeClr val="accent1">
                  <a:lumMod val="50000"/>
                </a:schemeClr>
              </a:solidFill>
              <a:ln w="38100">
                <a:noFill/>
              </a:ln>
              <a:effectLst/>
            </c:spPr>
          </c:marker>
          <c:dPt>
            <c:idx val="0"/>
            <c:marker>
              <c:symbol val="circle"/>
              <c:size val="12"/>
              <c:spPr>
                <a:solidFill>
                  <a:srgbClr val="00B0F0"/>
                </a:solidFill>
                <a:ln w="38100">
                  <a:noFill/>
                </a:ln>
                <a:effectLst/>
              </c:spPr>
            </c:marker>
            <c:bubble3D val="0"/>
            <c:extLst>
              <c:ext xmlns:c16="http://schemas.microsoft.com/office/drawing/2014/chart" uri="{C3380CC4-5D6E-409C-BE32-E72D297353CC}">
                <c16:uniqueId val="{00000004-A2E4-4159-9006-3A05E589A701}"/>
              </c:ext>
            </c:extLst>
          </c:dPt>
          <c:dPt>
            <c:idx val="1"/>
            <c:marker>
              <c:symbol val="circle"/>
              <c:size val="12"/>
              <c:spPr>
                <a:solidFill>
                  <a:srgbClr val="00B0F0"/>
                </a:solidFill>
                <a:ln w="38100">
                  <a:noFill/>
                </a:ln>
                <a:effectLst/>
              </c:spPr>
            </c:marker>
            <c:bubble3D val="0"/>
            <c:extLst>
              <c:ext xmlns:c16="http://schemas.microsoft.com/office/drawing/2014/chart" uri="{C3380CC4-5D6E-409C-BE32-E72D297353CC}">
                <c16:uniqueId val="{0000000D-18B5-4534-AAF4-9CA22520D2FE}"/>
              </c:ext>
            </c:extLst>
          </c:dPt>
          <c:dPt>
            <c:idx val="2"/>
            <c:marker>
              <c:symbol val="circle"/>
              <c:size val="12"/>
              <c:spPr>
                <a:solidFill>
                  <a:srgbClr val="00B0F0"/>
                </a:solidFill>
                <a:ln w="38100">
                  <a:noFill/>
                </a:ln>
                <a:effectLst/>
              </c:spPr>
            </c:marker>
            <c:bubble3D val="0"/>
            <c:extLst>
              <c:ext xmlns:c16="http://schemas.microsoft.com/office/drawing/2014/chart" uri="{C3380CC4-5D6E-409C-BE32-E72D297353CC}">
                <c16:uniqueId val="{0000000E-18B5-4534-AAF4-9CA22520D2FE}"/>
              </c:ext>
            </c:extLst>
          </c:dPt>
          <c:dPt>
            <c:idx val="3"/>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43-9242-47C0-A80E-AFED2CDF1FAA}"/>
              </c:ext>
            </c:extLst>
          </c:dPt>
          <c:dPt>
            <c:idx val="4"/>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5-A2E4-4159-9006-3A05E589A701}"/>
              </c:ext>
            </c:extLst>
          </c:dPt>
          <c:dPt>
            <c:idx val="5"/>
            <c:marker>
              <c:symbol val="circle"/>
              <c:size val="12"/>
              <c:spPr>
                <a:solidFill>
                  <a:srgbClr val="00B0F0"/>
                </a:solidFill>
                <a:ln w="38100">
                  <a:noFill/>
                </a:ln>
                <a:effectLst/>
              </c:spPr>
            </c:marker>
            <c:bubble3D val="0"/>
            <c:extLst>
              <c:ext xmlns:c16="http://schemas.microsoft.com/office/drawing/2014/chart" uri="{C3380CC4-5D6E-409C-BE32-E72D297353CC}">
                <c16:uniqueId val="{00000002-4E91-446C-9B1C-F558F7B3CA19}"/>
              </c:ext>
            </c:extLst>
          </c:dPt>
          <c:dPt>
            <c:idx val="6"/>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B-D822-4D2B-AA2B-E16629EC0121}"/>
              </c:ext>
            </c:extLst>
          </c:dPt>
          <c:dPt>
            <c:idx val="7"/>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1-01A4-4F57-9440-E6075B1E5502}"/>
              </c:ext>
            </c:extLst>
          </c:dPt>
          <c:dPt>
            <c:idx val="8"/>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7-74D3-455B-B21D-0B6276833B05}"/>
              </c:ext>
            </c:extLst>
          </c:dPt>
          <c:dPt>
            <c:idx val="9"/>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9-05B3-4B83-808A-552A8AA897B6}"/>
              </c:ext>
            </c:extLst>
          </c:dPt>
          <c:dPt>
            <c:idx val="10"/>
            <c:marker>
              <c:symbol val="circle"/>
              <c:size val="12"/>
              <c:spPr>
                <a:solidFill>
                  <a:srgbClr val="00B0F0"/>
                </a:solidFill>
                <a:ln w="38100">
                  <a:noFill/>
                </a:ln>
                <a:effectLst/>
              </c:spPr>
            </c:marker>
            <c:bubble3D val="0"/>
            <c:extLst>
              <c:ext xmlns:c16="http://schemas.microsoft.com/office/drawing/2014/chart" uri="{C3380CC4-5D6E-409C-BE32-E72D297353CC}">
                <c16:uniqueId val="{00000004-7730-421E-8A26-7604EEABF70E}"/>
              </c:ext>
            </c:extLst>
          </c:dPt>
          <c:dPt>
            <c:idx val="11"/>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3-01A4-4F57-9440-E6075B1E5502}"/>
              </c:ext>
            </c:extLst>
          </c:dPt>
          <c:dPt>
            <c:idx val="12"/>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2-01A4-4F57-9440-E6075B1E5502}"/>
              </c:ext>
            </c:extLst>
          </c:dPt>
          <c:dPt>
            <c:idx val="13"/>
            <c:marker>
              <c:symbol val="circle"/>
              <c:size val="12"/>
              <c:spPr>
                <a:solidFill>
                  <a:srgbClr val="00B0F0"/>
                </a:solidFill>
                <a:ln w="38100">
                  <a:noFill/>
                </a:ln>
                <a:effectLst/>
              </c:spPr>
            </c:marker>
            <c:bubble3D val="0"/>
            <c:extLst>
              <c:ext xmlns:c16="http://schemas.microsoft.com/office/drawing/2014/chart" uri="{C3380CC4-5D6E-409C-BE32-E72D297353CC}">
                <c16:uniqueId val="{00000003-A2E4-4159-9006-3A05E589A701}"/>
              </c:ext>
            </c:extLst>
          </c:dPt>
          <c:dLbls>
            <c:dLbl>
              <c:idx val="16"/>
              <c:layout>
                <c:manualLayout>
                  <c:x val="8.1137813585765908E-4"/>
                  <c:y val="1.650273554105219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30-421E-8A26-7604EEABF70E}"/>
                </c:ext>
              </c:extLst>
            </c:dLbl>
            <c:dLbl>
              <c:idx val="19"/>
              <c:layout>
                <c:manualLayout>
                  <c:x val="-2.2826972001798864E-2"/>
                  <c:y val="2.4577429640485371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30-421E-8A26-7604EEABF70E}"/>
                </c:ext>
              </c:extLst>
            </c:dLbl>
            <c:dLbl>
              <c:idx val="25"/>
              <c:layout>
                <c:manualLayout>
                  <c:x val="-4.951864001603886E-2"/>
                  <c:y val="-3.8494392802453613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9F3-43A8-8D9E-052ED851D8A9}"/>
                </c:ext>
              </c:extLst>
            </c:dLbl>
            <c:dLbl>
              <c:idx val="29"/>
              <c:layout>
                <c:manualLayout>
                  <c:x val="-1.0178224831661553E-2"/>
                  <c:y val="-3.2582401865023716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9F3-43A8-8D9E-052ED851D8A9}"/>
                </c:ext>
              </c:extLst>
            </c:dLbl>
            <c:dLbl>
              <c:idx val="30"/>
              <c:layout>
                <c:manualLayout>
                  <c:x val="-3.1284063122601444E-2"/>
                  <c:y val="-4.2962602214991333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8B5-4534-AAF4-9CA22520D2FE}"/>
                </c:ext>
              </c:extLst>
            </c:dLbl>
            <c:spPr>
              <a:noFill/>
              <a:ln>
                <a:noFill/>
              </a:ln>
              <a:effectLst/>
            </c:spPr>
            <c:txPr>
              <a:bodyPr rot="0" spcFirstLastPara="1" vertOverflow="ellipsis" vert="horz" wrap="square" anchor="ctr" anchorCtr="1"/>
              <a:lstStyle/>
              <a:p>
                <a:pPr>
                  <a:defRPr lang="en-US" sz="1400" b="1" i="0" u="none" strike="noStrike" kern="1200" baseline="0">
                    <a:solidFill>
                      <a:schemeClr val="tx1"/>
                    </a:solidFill>
                    <a:latin typeface="+mn-lt"/>
                    <a:ea typeface="+mn-ea"/>
                    <a:cs typeface="+mn-cs"/>
                  </a:defRPr>
                </a:pPr>
                <a:endParaRPr lang="cs-CZ"/>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VÝSLEDKY_1_2_3!$D$591:$AK$591</c:f>
              <c:strCache>
                <c:ptCount val="34"/>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pt idx="23">
                  <c:v>ÚSÚ 21</c:v>
                </c:pt>
                <c:pt idx="24">
                  <c:v>ÚSÚ 22</c:v>
                </c:pt>
                <c:pt idx="25">
                  <c:v>ÚSÚ 23</c:v>
                </c:pt>
                <c:pt idx="26">
                  <c:v>ÚSÚ 24</c:v>
                </c:pt>
                <c:pt idx="27">
                  <c:v>ÚSÚ 25</c:v>
                </c:pt>
                <c:pt idx="28">
                  <c:v>ÚSÚ 26</c:v>
                </c:pt>
                <c:pt idx="29">
                  <c:v>ÚSÚ 27</c:v>
                </c:pt>
                <c:pt idx="30">
                  <c:v>ÚSÚ 28</c:v>
                </c:pt>
                <c:pt idx="31">
                  <c:v>ÚSÚ 29</c:v>
                </c:pt>
                <c:pt idx="32">
                  <c:v>ÚSÚ 30</c:v>
                </c:pt>
                <c:pt idx="33">
                  <c:v>ÚSÚ 31</c:v>
                </c:pt>
              </c:strCache>
            </c:strRef>
          </c:xVal>
          <c:yVal>
            <c:numRef>
              <c:f>VÝSLEDKY_1_2_3!$D$592:$AK$592</c:f>
              <c:numCache>
                <c:formatCode>0.00_ ;\-0.00\ </c:formatCode>
                <c:ptCount val="34"/>
                <c:pt idx="0">
                  <c:v>3</c:v>
                </c:pt>
                <c:pt idx="1">
                  <c:v>2</c:v>
                </c:pt>
                <c:pt idx="2">
                  <c:v>4.5</c:v>
                </c:pt>
                <c:pt idx="3">
                  <c:v>4</c:v>
                </c:pt>
                <c:pt idx="4">
                  <c:v>2.5</c:v>
                </c:pt>
                <c:pt idx="5">
                  <c:v>3</c:v>
                </c:pt>
                <c:pt idx="6">
                  <c:v>2</c:v>
                </c:pt>
                <c:pt idx="7">
                  <c:v>1</c:v>
                </c:pt>
                <c:pt idx="8">
                  <c:v>2</c:v>
                </c:pt>
                <c:pt idx="9">
                  <c:v>1.5</c:v>
                </c:pt>
                <c:pt idx="10">
                  <c:v>1.5</c:v>
                </c:pt>
                <c:pt idx="11">
                  <c:v>4</c:v>
                </c:pt>
                <c:pt idx="12">
                  <c:v>3</c:v>
                </c:pt>
                <c:pt idx="13">
                  <c:v>1.5</c:v>
                </c:pt>
                <c:pt idx="14">
                  <c:v>3</c:v>
                </c:pt>
                <c:pt idx="15">
                  <c:v>4.5</c:v>
                </c:pt>
                <c:pt idx="16">
                  <c:v>4.5</c:v>
                </c:pt>
                <c:pt idx="17">
                  <c:v>1.5</c:v>
                </c:pt>
                <c:pt idx="18">
                  <c:v>3</c:v>
                </c:pt>
                <c:pt idx="19">
                  <c:v>1.5</c:v>
                </c:pt>
                <c:pt idx="20">
                  <c:v>3.5</c:v>
                </c:pt>
                <c:pt idx="21">
                  <c:v>1</c:v>
                </c:pt>
                <c:pt idx="22">
                  <c:v>1.5</c:v>
                </c:pt>
                <c:pt idx="23">
                  <c:v>3.5</c:v>
                </c:pt>
                <c:pt idx="24">
                  <c:v>4</c:v>
                </c:pt>
                <c:pt idx="25">
                  <c:v>2.5</c:v>
                </c:pt>
                <c:pt idx="26">
                  <c:v>2.5</c:v>
                </c:pt>
                <c:pt idx="27">
                  <c:v>2</c:v>
                </c:pt>
                <c:pt idx="28">
                  <c:v>3</c:v>
                </c:pt>
                <c:pt idx="29">
                  <c:v>3</c:v>
                </c:pt>
                <c:pt idx="30">
                  <c:v>1.5</c:v>
                </c:pt>
                <c:pt idx="31">
                  <c:v>2</c:v>
                </c:pt>
                <c:pt idx="32">
                  <c:v>2.5</c:v>
                </c:pt>
                <c:pt idx="33">
                  <c:v>1.5</c:v>
                </c:pt>
              </c:numCache>
            </c:numRef>
          </c:yVal>
          <c:smooth val="0"/>
          <c:extLst>
            <c:ext xmlns:c16="http://schemas.microsoft.com/office/drawing/2014/chart" uri="{C3380CC4-5D6E-409C-BE32-E72D297353CC}">
              <c16:uniqueId val="{00000001-7730-421E-8A26-7604EEABF70E}"/>
            </c:ext>
          </c:extLst>
        </c:ser>
        <c:ser>
          <c:idx val="1"/>
          <c:order val="1"/>
          <c:tx>
            <c:strRef>
              <c:f>VÝSLEDKY_1_2_3!$C$593</c:f>
              <c:strCache>
                <c:ptCount val="1"/>
                <c:pt idx="0">
                  <c:v>CELKOVÝ PRŮMĚR ZA VŠECHNY SUBJEKTY</c:v>
                </c:pt>
              </c:strCache>
            </c:strRef>
          </c:tx>
          <c:spPr>
            <a:ln w="28575" cap="rnd">
              <a:solidFill>
                <a:schemeClr val="tx1"/>
              </a:solidFill>
              <a:prstDash val="dashDot"/>
              <a:round/>
            </a:ln>
            <a:effectLst/>
          </c:spPr>
          <c:marker>
            <c:symbol val="none"/>
          </c:marker>
          <c:xVal>
            <c:strRef>
              <c:f>VÝSLEDKY_1_2_3!$D$582:$AK$582</c:f>
              <c:strCache>
                <c:ptCount val="34"/>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pt idx="23">
                  <c:v>ÚSÚ 21</c:v>
                </c:pt>
                <c:pt idx="24">
                  <c:v>ÚSÚ 22</c:v>
                </c:pt>
                <c:pt idx="25">
                  <c:v>ÚSÚ 23</c:v>
                </c:pt>
                <c:pt idx="26">
                  <c:v>ÚSÚ 24</c:v>
                </c:pt>
                <c:pt idx="27">
                  <c:v>ÚSÚ 25</c:v>
                </c:pt>
                <c:pt idx="28">
                  <c:v>ÚSÚ 26</c:v>
                </c:pt>
                <c:pt idx="29">
                  <c:v>ÚSÚ 27</c:v>
                </c:pt>
                <c:pt idx="30">
                  <c:v>ÚSÚ 28</c:v>
                </c:pt>
                <c:pt idx="31">
                  <c:v>ÚSÚ 29</c:v>
                </c:pt>
                <c:pt idx="32">
                  <c:v>ÚSÚ 30</c:v>
                </c:pt>
                <c:pt idx="33">
                  <c:v>ÚSÚ 31</c:v>
                </c:pt>
              </c:strCache>
            </c:strRef>
          </c:xVal>
          <c:yVal>
            <c:numRef>
              <c:f>VÝSLEDKY_1_2_3!$D$593:$AK$593</c:f>
              <c:numCache>
                <c:formatCode>0.00</c:formatCode>
                <c:ptCount val="34"/>
                <c:pt idx="0">
                  <c:v>2.5735294117647061</c:v>
                </c:pt>
                <c:pt idx="1">
                  <c:v>2.5735294117647061</c:v>
                </c:pt>
                <c:pt idx="2">
                  <c:v>2.5735294117647061</c:v>
                </c:pt>
                <c:pt idx="3">
                  <c:v>2.5735294117647061</c:v>
                </c:pt>
                <c:pt idx="4">
                  <c:v>2.5735294117647061</c:v>
                </c:pt>
                <c:pt idx="5">
                  <c:v>2.5735294117647061</c:v>
                </c:pt>
                <c:pt idx="6">
                  <c:v>2.5735294117647061</c:v>
                </c:pt>
                <c:pt idx="7">
                  <c:v>2.5735294117647061</c:v>
                </c:pt>
                <c:pt idx="8">
                  <c:v>2.5735294117647061</c:v>
                </c:pt>
                <c:pt idx="9">
                  <c:v>2.5735294117647061</c:v>
                </c:pt>
                <c:pt idx="10">
                  <c:v>2.5735294117647061</c:v>
                </c:pt>
                <c:pt idx="11">
                  <c:v>2.5735294117647061</c:v>
                </c:pt>
                <c:pt idx="12">
                  <c:v>2.5735294117647061</c:v>
                </c:pt>
                <c:pt idx="13">
                  <c:v>2.5735294117647061</c:v>
                </c:pt>
                <c:pt idx="14">
                  <c:v>2.5735294117647061</c:v>
                </c:pt>
                <c:pt idx="15">
                  <c:v>2.5735294117647061</c:v>
                </c:pt>
                <c:pt idx="16">
                  <c:v>2.5735294117647061</c:v>
                </c:pt>
                <c:pt idx="17">
                  <c:v>2.5735294117647061</c:v>
                </c:pt>
                <c:pt idx="18">
                  <c:v>2.5735294117647061</c:v>
                </c:pt>
                <c:pt idx="19">
                  <c:v>2.5735294117647061</c:v>
                </c:pt>
                <c:pt idx="20">
                  <c:v>2.5735294117647061</c:v>
                </c:pt>
                <c:pt idx="21">
                  <c:v>2.5735294117647061</c:v>
                </c:pt>
                <c:pt idx="22">
                  <c:v>2.5735294117647061</c:v>
                </c:pt>
                <c:pt idx="23">
                  <c:v>2.5735294117647061</c:v>
                </c:pt>
                <c:pt idx="24">
                  <c:v>2.5735294117647061</c:v>
                </c:pt>
                <c:pt idx="25">
                  <c:v>2.5735294117647061</c:v>
                </c:pt>
                <c:pt idx="26">
                  <c:v>2.5735294117647061</c:v>
                </c:pt>
                <c:pt idx="27">
                  <c:v>2.5735294117647061</c:v>
                </c:pt>
                <c:pt idx="28">
                  <c:v>2.5735294117647061</c:v>
                </c:pt>
                <c:pt idx="29">
                  <c:v>2.5735294117647061</c:v>
                </c:pt>
                <c:pt idx="30">
                  <c:v>2.5735294117647061</c:v>
                </c:pt>
                <c:pt idx="31">
                  <c:v>2.5735294117647061</c:v>
                </c:pt>
                <c:pt idx="32">
                  <c:v>2.5735294117647061</c:v>
                </c:pt>
                <c:pt idx="33">
                  <c:v>2.5735294117647061</c:v>
                </c:pt>
              </c:numCache>
            </c:numRef>
          </c:yVal>
          <c:smooth val="0"/>
          <c:extLst>
            <c:ext xmlns:c16="http://schemas.microsoft.com/office/drawing/2014/chart" uri="{C3380CC4-5D6E-409C-BE32-E72D297353CC}">
              <c16:uniqueId val="{00000010-18B5-4534-AAF4-9CA22520D2FE}"/>
            </c:ext>
          </c:extLst>
        </c:ser>
        <c:dLbls>
          <c:showLegendKey val="0"/>
          <c:showVal val="0"/>
          <c:showCatName val="0"/>
          <c:showSerName val="0"/>
          <c:showPercent val="0"/>
          <c:showBubbleSize val="0"/>
        </c:dLbls>
        <c:axId val="724126120"/>
        <c:axId val="724124480"/>
      </c:scatterChart>
      <c:valAx>
        <c:axId val="724126120"/>
        <c:scaling>
          <c:orientation val="minMax"/>
          <c:max val="35"/>
          <c:min val="1"/>
        </c:scaling>
        <c:delete val="1"/>
        <c:axPos val="b"/>
        <c:majorTickMark val="out"/>
        <c:minorTickMark val="none"/>
        <c:tickLblPos val="nextTo"/>
        <c:crossAx val="724124480"/>
        <c:crossesAt val="1"/>
        <c:crossBetween val="midCat"/>
      </c:valAx>
      <c:valAx>
        <c:axId val="724124480"/>
        <c:scaling>
          <c:orientation val="minMax"/>
          <c:max val="5"/>
          <c:min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_ ;\-0.0\ "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1" i="0" u="none" strike="noStrike" kern="1200" baseline="0">
                <a:solidFill>
                  <a:schemeClr val="tx1"/>
                </a:solidFill>
                <a:latin typeface="+mn-lt"/>
                <a:ea typeface="+mn-ea"/>
                <a:cs typeface="+mn-cs"/>
              </a:defRPr>
            </a:pPr>
            <a:endParaRPr lang="cs-CZ"/>
          </a:p>
        </c:txPr>
        <c:crossAx val="724126120"/>
        <c:crosses val="autoZero"/>
        <c:crossBetween val="midCat"/>
        <c:majorUnit val="0.5"/>
        <c:minorUnit val="0.1"/>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cs-CZ"/>
    </a:p>
  </c:txPr>
  <c:printSettings>
    <c:headerFooter/>
    <c:pageMargins b="0.78740157499999996" l="0.7" r="0.7" t="0.78740157499999996" header="0.3" footer="0.3"/>
    <c:pageSetup/>
  </c:printSettings>
  <c:userShapes r:id="rId4"/>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lang="en-US" sz="1800" b="1" i="0" u="none" strike="noStrike" kern="1200" spc="0" baseline="0">
                <a:solidFill>
                  <a:sysClr val="windowText" lastClr="000000"/>
                </a:solidFill>
                <a:latin typeface="+mn-lt"/>
                <a:ea typeface="+mn-ea"/>
                <a:cs typeface="+mn-cs"/>
              </a:defRPr>
            </a:pPr>
            <a:r>
              <a:rPr lang="cs-CZ"/>
              <a:t>Zakázky</a:t>
            </a:r>
            <a:r>
              <a:rPr lang="cs-CZ" baseline="0"/>
              <a:t> a dodavatelé</a:t>
            </a:r>
            <a:r>
              <a:rPr lang="cs-CZ"/>
              <a:t> (průměrná hodnota maturity jednotlivých subjektů)</a:t>
            </a:r>
          </a:p>
        </c:rich>
      </c:tx>
      <c:layout>
        <c:manualLayout>
          <c:xMode val="edge"/>
          <c:yMode val="edge"/>
          <c:x val="3.3050737406278799E-2"/>
          <c:y val="1.3306078591569893E-2"/>
        </c:manualLayout>
      </c:layout>
      <c:overlay val="0"/>
      <c:spPr>
        <a:noFill/>
        <a:ln>
          <a:noFill/>
        </a:ln>
        <a:effectLst/>
      </c:spPr>
      <c:txPr>
        <a:bodyPr rot="0" spcFirstLastPara="1" vertOverflow="ellipsis" vert="horz" wrap="square" anchor="ctr" anchorCtr="1"/>
        <a:lstStyle/>
        <a:p>
          <a:pPr algn="l">
            <a:defRPr lang="en-US" sz="1800" b="1" i="0" u="none" strike="noStrike" kern="1200" spc="0" baseline="0">
              <a:solidFill>
                <a:sysClr val="windowText" lastClr="000000"/>
              </a:solidFill>
              <a:latin typeface="+mn-lt"/>
              <a:ea typeface="+mn-ea"/>
              <a:cs typeface="+mn-cs"/>
            </a:defRPr>
          </a:pPr>
          <a:endParaRPr lang="cs-CZ"/>
        </a:p>
      </c:txPr>
    </c:title>
    <c:autoTitleDeleted val="0"/>
    <c:plotArea>
      <c:layout>
        <c:manualLayout>
          <c:layoutTarget val="inner"/>
          <c:xMode val="edge"/>
          <c:yMode val="edge"/>
          <c:x val="2.9993007410603692E-2"/>
          <c:y val="8.3330731983480261E-2"/>
          <c:w val="0.95991507006372911"/>
          <c:h val="0.89294980647472444"/>
        </c:manualLayout>
      </c:layout>
      <c:scatterChart>
        <c:scatterStyle val="lineMarker"/>
        <c:varyColors val="0"/>
        <c:ser>
          <c:idx val="0"/>
          <c:order val="0"/>
          <c:tx>
            <c:strRef>
              <c:f>VÝSLEDKY_1_2_3!$C$712</c:f>
              <c:strCache>
                <c:ptCount val="1"/>
                <c:pt idx="0">
                  <c:v>ZAKÁZKY A DODAVATELÉ</c:v>
                </c:pt>
              </c:strCache>
            </c:strRef>
          </c:tx>
          <c:spPr>
            <a:ln w="25400" cap="rnd">
              <a:noFill/>
              <a:round/>
            </a:ln>
            <a:effectLst/>
          </c:spPr>
          <c:marker>
            <c:symbol val="circle"/>
            <c:size val="12"/>
            <c:spPr>
              <a:solidFill>
                <a:schemeClr val="accent1">
                  <a:lumMod val="50000"/>
                </a:schemeClr>
              </a:solidFill>
              <a:ln w="38100">
                <a:noFill/>
              </a:ln>
              <a:effectLst/>
            </c:spPr>
          </c:marker>
          <c:dPt>
            <c:idx val="0"/>
            <c:marker>
              <c:symbol val="circle"/>
              <c:size val="12"/>
              <c:spPr>
                <a:solidFill>
                  <a:srgbClr val="00B0F0"/>
                </a:solidFill>
                <a:ln w="38100">
                  <a:noFill/>
                </a:ln>
                <a:effectLst/>
              </c:spPr>
            </c:marker>
            <c:bubble3D val="0"/>
            <c:extLst>
              <c:ext xmlns:c16="http://schemas.microsoft.com/office/drawing/2014/chart" uri="{C3380CC4-5D6E-409C-BE32-E72D297353CC}">
                <c16:uniqueId val="{00000004-A2E4-4159-9006-3A05E589A701}"/>
              </c:ext>
            </c:extLst>
          </c:dPt>
          <c:dPt>
            <c:idx val="1"/>
            <c:marker>
              <c:symbol val="circle"/>
              <c:size val="12"/>
              <c:spPr>
                <a:solidFill>
                  <a:srgbClr val="00B0F0"/>
                </a:solidFill>
                <a:ln w="38100">
                  <a:noFill/>
                </a:ln>
                <a:effectLst/>
              </c:spPr>
            </c:marker>
            <c:bubble3D val="0"/>
            <c:extLst>
              <c:ext xmlns:c16="http://schemas.microsoft.com/office/drawing/2014/chart" uri="{C3380CC4-5D6E-409C-BE32-E72D297353CC}">
                <c16:uniqueId val="{0000000D-18B5-4534-AAF4-9CA22520D2FE}"/>
              </c:ext>
            </c:extLst>
          </c:dPt>
          <c:dPt>
            <c:idx val="2"/>
            <c:marker>
              <c:symbol val="circle"/>
              <c:size val="12"/>
              <c:spPr>
                <a:solidFill>
                  <a:srgbClr val="00B0F0"/>
                </a:solidFill>
                <a:ln w="38100">
                  <a:noFill/>
                </a:ln>
                <a:effectLst/>
              </c:spPr>
            </c:marker>
            <c:bubble3D val="0"/>
            <c:extLst>
              <c:ext xmlns:c16="http://schemas.microsoft.com/office/drawing/2014/chart" uri="{C3380CC4-5D6E-409C-BE32-E72D297353CC}">
                <c16:uniqueId val="{0000000E-18B5-4534-AAF4-9CA22520D2FE}"/>
              </c:ext>
            </c:extLst>
          </c:dPt>
          <c:dPt>
            <c:idx val="3"/>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43-9242-47C0-A80E-AFED2CDF1FAA}"/>
              </c:ext>
            </c:extLst>
          </c:dPt>
          <c:dPt>
            <c:idx val="4"/>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5-A2E4-4159-9006-3A05E589A701}"/>
              </c:ext>
            </c:extLst>
          </c:dPt>
          <c:dPt>
            <c:idx val="5"/>
            <c:marker>
              <c:symbol val="circle"/>
              <c:size val="12"/>
              <c:spPr>
                <a:solidFill>
                  <a:srgbClr val="00B0F0"/>
                </a:solidFill>
                <a:ln w="38100">
                  <a:noFill/>
                </a:ln>
                <a:effectLst/>
              </c:spPr>
            </c:marker>
            <c:bubble3D val="0"/>
            <c:extLst>
              <c:ext xmlns:c16="http://schemas.microsoft.com/office/drawing/2014/chart" uri="{C3380CC4-5D6E-409C-BE32-E72D297353CC}">
                <c16:uniqueId val="{00000002-4E91-446C-9B1C-F558F7B3CA19}"/>
              </c:ext>
            </c:extLst>
          </c:dPt>
          <c:dPt>
            <c:idx val="6"/>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B-D822-4D2B-AA2B-E16629EC0121}"/>
              </c:ext>
            </c:extLst>
          </c:dPt>
          <c:dPt>
            <c:idx val="7"/>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1-E8DC-4765-98AB-3699F95D07CC}"/>
              </c:ext>
            </c:extLst>
          </c:dPt>
          <c:dPt>
            <c:idx val="8"/>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7-74D3-455B-B21D-0B6276833B05}"/>
              </c:ext>
            </c:extLst>
          </c:dPt>
          <c:dPt>
            <c:idx val="9"/>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9-05B3-4B83-808A-552A8AA897B6}"/>
              </c:ext>
            </c:extLst>
          </c:dPt>
          <c:dPt>
            <c:idx val="10"/>
            <c:marker>
              <c:symbol val="circle"/>
              <c:size val="12"/>
              <c:spPr>
                <a:solidFill>
                  <a:srgbClr val="00B0F0"/>
                </a:solidFill>
                <a:ln w="38100">
                  <a:noFill/>
                </a:ln>
                <a:effectLst/>
              </c:spPr>
            </c:marker>
            <c:bubble3D val="0"/>
            <c:extLst>
              <c:ext xmlns:c16="http://schemas.microsoft.com/office/drawing/2014/chart" uri="{C3380CC4-5D6E-409C-BE32-E72D297353CC}">
                <c16:uniqueId val="{00000004-7730-421E-8A26-7604EEABF70E}"/>
              </c:ext>
            </c:extLst>
          </c:dPt>
          <c:dPt>
            <c:idx val="11"/>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2-E8DC-4765-98AB-3699F95D07CC}"/>
              </c:ext>
            </c:extLst>
          </c:dPt>
          <c:dPt>
            <c:idx val="12"/>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3-E8DC-4765-98AB-3699F95D07CC}"/>
              </c:ext>
            </c:extLst>
          </c:dPt>
          <c:dPt>
            <c:idx val="13"/>
            <c:marker>
              <c:symbol val="circle"/>
              <c:size val="12"/>
              <c:spPr>
                <a:solidFill>
                  <a:srgbClr val="00B0F0"/>
                </a:solidFill>
                <a:ln w="38100">
                  <a:noFill/>
                </a:ln>
                <a:effectLst/>
              </c:spPr>
            </c:marker>
            <c:bubble3D val="0"/>
            <c:extLst>
              <c:ext xmlns:c16="http://schemas.microsoft.com/office/drawing/2014/chart" uri="{C3380CC4-5D6E-409C-BE32-E72D297353CC}">
                <c16:uniqueId val="{00000003-A2E4-4159-9006-3A05E589A701}"/>
              </c:ext>
            </c:extLst>
          </c:dPt>
          <c:dLbls>
            <c:dLbl>
              <c:idx val="16"/>
              <c:layout>
                <c:manualLayout>
                  <c:x val="-1.0167346965532797E-2"/>
                  <c:y val="3.3707318894112985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30-421E-8A26-7604EEABF70E}"/>
                </c:ext>
              </c:extLst>
            </c:dLbl>
            <c:dLbl>
              <c:idx val="19"/>
              <c:layout>
                <c:manualLayout>
                  <c:x val="-2.2826972001798864E-2"/>
                  <c:y val="2.4577429640485371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30-421E-8A26-7604EEABF70E}"/>
                </c:ext>
              </c:extLst>
            </c:dLbl>
            <c:dLbl>
              <c:idx val="30"/>
              <c:layout>
                <c:manualLayout>
                  <c:x val="-3.1284063122601444E-2"/>
                  <c:y val="-4.2962602214991333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8B5-4534-AAF4-9CA22520D2FE}"/>
                </c:ext>
              </c:extLst>
            </c:dLbl>
            <c:spPr>
              <a:noFill/>
              <a:ln>
                <a:noFill/>
              </a:ln>
              <a:effectLst/>
            </c:spPr>
            <c:txPr>
              <a:bodyPr rot="0" spcFirstLastPara="1" vertOverflow="ellipsis" vert="horz" wrap="square" anchor="ctr" anchorCtr="1"/>
              <a:lstStyle/>
              <a:p>
                <a:pPr>
                  <a:defRPr lang="en-US" sz="1400" b="1" i="0" u="none" strike="noStrike" kern="1200" baseline="0">
                    <a:solidFill>
                      <a:schemeClr val="tx1"/>
                    </a:solidFill>
                    <a:latin typeface="+mn-lt"/>
                    <a:ea typeface="+mn-ea"/>
                    <a:cs typeface="+mn-cs"/>
                  </a:defRPr>
                </a:pPr>
                <a:endParaRPr lang="cs-CZ"/>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VÝSLEDKY_1_2_3!$D$711:$AK$711</c:f>
              <c:strCache>
                <c:ptCount val="34"/>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pt idx="23">
                  <c:v>ÚSÚ 21</c:v>
                </c:pt>
                <c:pt idx="24">
                  <c:v>ÚSÚ 22</c:v>
                </c:pt>
                <c:pt idx="25">
                  <c:v>ÚSÚ 23</c:v>
                </c:pt>
                <c:pt idx="26">
                  <c:v>ÚSÚ 24</c:v>
                </c:pt>
                <c:pt idx="27">
                  <c:v>ÚSÚ 25</c:v>
                </c:pt>
                <c:pt idx="28">
                  <c:v>ÚSÚ 26</c:v>
                </c:pt>
                <c:pt idx="29">
                  <c:v>ÚSÚ 27</c:v>
                </c:pt>
                <c:pt idx="30">
                  <c:v>ÚSÚ 28</c:v>
                </c:pt>
                <c:pt idx="31">
                  <c:v>ÚSÚ 29</c:v>
                </c:pt>
                <c:pt idx="32">
                  <c:v>ÚSÚ 30</c:v>
                </c:pt>
                <c:pt idx="33">
                  <c:v>ÚSÚ 31</c:v>
                </c:pt>
              </c:strCache>
            </c:strRef>
          </c:xVal>
          <c:yVal>
            <c:numRef>
              <c:f>VÝSLEDKY_1_2_3!$D$712:$AK$712</c:f>
              <c:numCache>
                <c:formatCode>0.00_ ;\-0.00\ </c:formatCode>
                <c:ptCount val="34"/>
                <c:pt idx="0">
                  <c:v>3.6666666666666665</c:v>
                </c:pt>
                <c:pt idx="1">
                  <c:v>2.8333333333333335</c:v>
                </c:pt>
                <c:pt idx="2">
                  <c:v>3.8333333333333335</c:v>
                </c:pt>
                <c:pt idx="3">
                  <c:v>4.166666666666667</c:v>
                </c:pt>
                <c:pt idx="4">
                  <c:v>3.1666666666666665</c:v>
                </c:pt>
                <c:pt idx="5">
                  <c:v>3</c:v>
                </c:pt>
                <c:pt idx="6">
                  <c:v>2.5</c:v>
                </c:pt>
                <c:pt idx="7">
                  <c:v>1.3333333333333333</c:v>
                </c:pt>
                <c:pt idx="8">
                  <c:v>2.5</c:v>
                </c:pt>
                <c:pt idx="9">
                  <c:v>2.8333333333333335</c:v>
                </c:pt>
                <c:pt idx="10">
                  <c:v>2.3333333333333335</c:v>
                </c:pt>
                <c:pt idx="11">
                  <c:v>3.6666666666666665</c:v>
                </c:pt>
                <c:pt idx="12">
                  <c:v>4.333333333333333</c:v>
                </c:pt>
                <c:pt idx="13">
                  <c:v>1.8333333333333333</c:v>
                </c:pt>
                <c:pt idx="14">
                  <c:v>3.1666666666666665</c:v>
                </c:pt>
                <c:pt idx="15">
                  <c:v>4.333333333333333</c:v>
                </c:pt>
                <c:pt idx="16">
                  <c:v>4.666666666666667</c:v>
                </c:pt>
                <c:pt idx="17">
                  <c:v>4.666666666666667</c:v>
                </c:pt>
                <c:pt idx="18">
                  <c:v>4</c:v>
                </c:pt>
                <c:pt idx="19">
                  <c:v>3.6666666666666665</c:v>
                </c:pt>
                <c:pt idx="20">
                  <c:v>4.5</c:v>
                </c:pt>
                <c:pt idx="21">
                  <c:v>4.166666666666667</c:v>
                </c:pt>
                <c:pt idx="22">
                  <c:v>2.5</c:v>
                </c:pt>
                <c:pt idx="23">
                  <c:v>3.1666666666666665</c:v>
                </c:pt>
                <c:pt idx="24">
                  <c:v>4</c:v>
                </c:pt>
                <c:pt idx="25">
                  <c:v>1.3333333333333333</c:v>
                </c:pt>
                <c:pt idx="26">
                  <c:v>4.666666666666667</c:v>
                </c:pt>
                <c:pt idx="27">
                  <c:v>3</c:v>
                </c:pt>
                <c:pt idx="28">
                  <c:v>2.5</c:v>
                </c:pt>
                <c:pt idx="29">
                  <c:v>4.333333333333333</c:v>
                </c:pt>
                <c:pt idx="30">
                  <c:v>2.6666666666666665</c:v>
                </c:pt>
                <c:pt idx="31">
                  <c:v>3</c:v>
                </c:pt>
                <c:pt idx="32">
                  <c:v>3.3333333333333335</c:v>
                </c:pt>
                <c:pt idx="33">
                  <c:v>3</c:v>
                </c:pt>
              </c:numCache>
            </c:numRef>
          </c:yVal>
          <c:smooth val="0"/>
          <c:extLst>
            <c:ext xmlns:c16="http://schemas.microsoft.com/office/drawing/2014/chart" uri="{C3380CC4-5D6E-409C-BE32-E72D297353CC}">
              <c16:uniqueId val="{00000001-7730-421E-8A26-7604EEABF70E}"/>
            </c:ext>
          </c:extLst>
        </c:ser>
        <c:ser>
          <c:idx val="1"/>
          <c:order val="1"/>
          <c:tx>
            <c:strRef>
              <c:f>VÝSLEDKY_1_2_3!$C$713</c:f>
              <c:strCache>
                <c:ptCount val="1"/>
                <c:pt idx="0">
                  <c:v>CELKOVÝ PRŮMĚR ZA VŠECHNY SUBJEKTY</c:v>
                </c:pt>
              </c:strCache>
            </c:strRef>
          </c:tx>
          <c:spPr>
            <a:ln w="28575" cap="rnd">
              <a:solidFill>
                <a:schemeClr val="tx1"/>
              </a:solidFill>
              <a:prstDash val="dashDot"/>
              <a:round/>
            </a:ln>
            <a:effectLst/>
          </c:spPr>
          <c:marker>
            <c:symbol val="none"/>
          </c:marker>
          <c:xVal>
            <c:strRef>
              <c:f>VÝSLEDKY_1_2_3!$D$711:$AK$711</c:f>
              <c:strCache>
                <c:ptCount val="34"/>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pt idx="23">
                  <c:v>ÚSÚ 21</c:v>
                </c:pt>
                <c:pt idx="24">
                  <c:v>ÚSÚ 22</c:v>
                </c:pt>
                <c:pt idx="25">
                  <c:v>ÚSÚ 23</c:v>
                </c:pt>
                <c:pt idx="26">
                  <c:v>ÚSÚ 24</c:v>
                </c:pt>
                <c:pt idx="27">
                  <c:v>ÚSÚ 25</c:v>
                </c:pt>
                <c:pt idx="28">
                  <c:v>ÚSÚ 26</c:v>
                </c:pt>
                <c:pt idx="29">
                  <c:v>ÚSÚ 27</c:v>
                </c:pt>
                <c:pt idx="30">
                  <c:v>ÚSÚ 28</c:v>
                </c:pt>
                <c:pt idx="31">
                  <c:v>ÚSÚ 29</c:v>
                </c:pt>
                <c:pt idx="32">
                  <c:v>ÚSÚ 30</c:v>
                </c:pt>
                <c:pt idx="33">
                  <c:v>ÚSÚ 31</c:v>
                </c:pt>
              </c:strCache>
            </c:strRef>
          </c:xVal>
          <c:yVal>
            <c:numRef>
              <c:f>VÝSLEDKY_1_2_3!$D$713:$AK$713</c:f>
              <c:numCache>
                <c:formatCode>0.00</c:formatCode>
                <c:ptCount val="34"/>
                <c:pt idx="0">
                  <c:v>3.3137254901960786</c:v>
                </c:pt>
                <c:pt idx="1">
                  <c:v>3.3137254901960786</c:v>
                </c:pt>
                <c:pt idx="2">
                  <c:v>3.3137254901960786</c:v>
                </c:pt>
                <c:pt idx="3">
                  <c:v>3.3137254901960786</c:v>
                </c:pt>
                <c:pt idx="4">
                  <c:v>3.3137254901960786</c:v>
                </c:pt>
                <c:pt idx="5">
                  <c:v>3.3137254901960786</c:v>
                </c:pt>
                <c:pt idx="6">
                  <c:v>3.3137254901960786</c:v>
                </c:pt>
                <c:pt idx="7">
                  <c:v>3.3137254901960786</c:v>
                </c:pt>
                <c:pt idx="8">
                  <c:v>3.3137254901960786</c:v>
                </c:pt>
                <c:pt idx="9">
                  <c:v>3.3137254901960786</c:v>
                </c:pt>
                <c:pt idx="10">
                  <c:v>3.3137254901960786</c:v>
                </c:pt>
                <c:pt idx="11">
                  <c:v>3.3137254901960786</c:v>
                </c:pt>
                <c:pt idx="12">
                  <c:v>3.3137254901960786</c:v>
                </c:pt>
                <c:pt idx="13">
                  <c:v>3.3137254901960786</c:v>
                </c:pt>
                <c:pt idx="14">
                  <c:v>3.3137254901960786</c:v>
                </c:pt>
                <c:pt idx="15">
                  <c:v>3.3137254901960786</c:v>
                </c:pt>
                <c:pt idx="16">
                  <c:v>3.3137254901960786</c:v>
                </c:pt>
                <c:pt idx="17">
                  <c:v>3.3137254901960786</c:v>
                </c:pt>
                <c:pt idx="18">
                  <c:v>3.3137254901960786</c:v>
                </c:pt>
                <c:pt idx="19">
                  <c:v>3.3137254901960786</c:v>
                </c:pt>
                <c:pt idx="20">
                  <c:v>3.3137254901960786</c:v>
                </c:pt>
                <c:pt idx="21">
                  <c:v>3.3137254901960786</c:v>
                </c:pt>
                <c:pt idx="22">
                  <c:v>3.3137254901960786</c:v>
                </c:pt>
                <c:pt idx="23">
                  <c:v>3.3137254901960786</c:v>
                </c:pt>
                <c:pt idx="24">
                  <c:v>3.3137254901960786</c:v>
                </c:pt>
                <c:pt idx="25">
                  <c:v>3.3137254901960786</c:v>
                </c:pt>
                <c:pt idx="26">
                  <c:v>3.3137254901960786</c:v>
                </c:pt>
                <c:pt idx="27">
                  <c:v>3.3137254901960786</c:v>
                </c:pt>
                <c:pt idx="28">
                  <c:v>3.3137254901960786</c:v>
                </c:pt>
                <c:pt idx="29">
                  <c:v>3.3137254901960786</c:v>
                </c:pt>
                <c:pt idx="30">
                  <c:v>3.3137254901960786</c:v>
                </c:pt>
                <c:pt idx="31">
                  <c:v>3.3137254901960786</c:v>
                </c:pt>
                <c:pt idx="32">
                  <c:v>3.3137254901960786</c:v>
                </c:pt>
                <c:pt idx="33">
                  <c:v>3.3137254901960786</c:v>
                </c:pt>
              </c:numCache>
            </c:numRef>
          </c:yVal>
          <c:smooth val="0"/>
          <c:extLst>
            <c:ext xmlns:c16="http://schemas.microsoft.com/office/drawing/2014/chart" uri="{C3380CC4-5D6E-409C-BE32-E72D297353CC}">
              <c16:uniqueId val="{00000010-18B5-4534-AAF4-9CA22520D2FE}"/>
            </c:ext>
          </c:extLst>
        </c:ser>
        <c:dLbls>
          <c:showLegendKey val="0"/>
          <c:showVal val="0"/>
          <c:showCatName val="0"/>
          <c:showSerName val="0"/>
          <c:showPercent val="0"/>
          <c:showBubbleSize val="0"/>
        </c:dLbls>
        <c:axId val="724126120"/>
        <c:axId val="724124480"/>
      </c:scatterChart>
      <c:valAx>
        <c:axId val="724126120"/>
        <c:scaling>
          <c:orientation val="minMax"/>
          <c:max val="35"/>
          <c:min val="1"/>
        </c:scaling>
        <c:delete val="1"/>
        <c:axPos val="b"/>
        <c:majorGridlines>
          <c:spPr>
            <a:ln w="9525" cap="flat" cmpd="sng" algn="ctr">
              <a:solidFill>
                <a:schemeClr val="bg2"/>
              </a:solidFill>
              <a:round/>
            </a:ln>
            <a:effectLst/>
          </c:spPr>
        </c:majorGridlines>
        <c:minorGridlines>
          <c:spPr>
            <a:ln w="9525" cap="flat" cmpd="sng" algn="ctr">
              <a:solidFill>
                <a:schemeClr val="tx1">
                  <a:lumMod val="5000"/>
                  <a:lumOff val="95000"/>
                </a:schemeClr>
              </a:solidFill>
              <a:round/>
            </a:ln>
            <a:effectLst/>
          </c:spPr>
        </c:minorGridlines>
        <c:majorTickMark val="out"/>
        <c:minorTickMark val="none"/>
        <c:tickLblPos val="nextTo"/>
        <c:crossAx val="724124480"/>
        <c:crossesAt val="1"/>
        <c:crossBetween val="midCat"/>
      </c:valAx>
      <c:valAx>
        <c:axId val="724124480"/>
        <c:scaling>
          <c:orientation val="minMax"/>
          <c:max val="5"/>
          <c:min val="1"/>
        </c:scaling>
        <c:delete val="0"/>
        <c:axPos val="l"/>
        <c:majorGridlines>
          <c:spPr>
            <a:ln w="9525" cap="flat" cmpd="sng" algn="ctr">
              <a:solidFill>
                <a:schemeClr val="tx1">
                  <a:lumMod val="15000"/>
                  <a:lumOff val="85000"/>
                </a:schemeClr>
              </a:solidFill>
              <a:round/>
            </a:ln>
            <a:effectLst/>
          </c:spPr>
        </c:majorGridlines>
        <c:numFmt formatCode="0.0_ ;\-0.0\ "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1" i="0" u="none" strike="noStrike" kern="1200" baseline="0">
                <a:solidFill>
                  <a:schemeClr val="tx1"/>
                </a:solidFill>
                <a:latin typeface="+mn-lt"/>
                <a:ea typeface="+mn-ea"/>
                <a:cs typeface="+mn-cs"/>
              </a:defRPr>
            </a:pPr>
            <a:endParaRPr lang="cs-CZ"/>
          </a:p>
        </c:txPr>
        <c:crossAx val="724126120"/>
        <c:crosses val="autoZero"/>
        <c:crossBetween val="midCat"/>
        <c:majorUnit val="0.5"/>
        <c:minorUnit val="0.1"/>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cs-CZ"/>
    </a:p>
  </c:txPr>
  <c:printSettings>
    <c:headerFooter/>
    <c:pageMargins b="0.78740157499999996" l="0.7" r="0.7" t="0.78740157499999996" header="0.3" footer="0.3"/>
    <c:pageSetup/>
  </c:printSettings>
  <c:userShapes r:id="rId4"/>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200" b="1" i="0" u="none" strike="noStrike" kern="1200" spc="0" baseline="0">
                <a:solidFill>
                  <a:sysClr val="windowText" lastClr="000000"/>
                </a:solidFill>
                <a:latin typeface="+mn-lt"/>
                <a:ea typeface="+mn-ea"/>
                <a:cs typeface="+mn-cs"/>
              </a:defRPr>
            </a:pPr>
            <a:r>
              <a:rPr lang="cs-CZ"/>
              <a:t>Využití SaaS -</a:t>
            </a:r>
            <a:r>
              <a:rPr lang="en-US"/>
              <a:t> 2021</a:t>
            </a:r>
            <a:endParaRPr lang="cs-CZ"/>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2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VÝSLEDKY_1_2_3!$AO$753</c:f>
              <c:strCache>
                <c:ptCount val="1"/>
                <c:pt idx="0">
                  <c:v>ROZLOŽENÍ</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0EB4-44DF-ABA0-8CB62B8DA0A1}"/>
              </c:ext>
            </c:extLst>
          </c:dPt>
          <c:dPt>
            <c:idx val="1"/>
            <c:bubble3D val="0"/>
            <c:spPr>
              <a:solidFill>
                <a:srgbClr val="E7E6E6">
                  <a:lumMod val="75000"/>
                </a:srgbClr>
              </a:solidFill>
              <a:ln w="19050">
                <a:solidFill>
                  <a:schemeClr val="lt1"/>
                </a:solidFill>
              </a:ln>
              <a:effectLst/>
            </c:spPr>
            <c:extLst>
              <c:ext xmlns:c16="http://schemas.microsoft.com/office/drawing/2014/chart" uri="{C3380CC4-5D6E-409C-BE32-E72D297353CC}">
                <c16:uniqueId val="{00000003-0EB4-44DF-ABA0-8CB62B8DA0A1}"/>
              </c:ext>
            </c:extLst>
          </c:dPt>
          <c:dPt>
            <c:idx val="2"/>
            <c:bubble3D val="0"/>
            <c:spPr>
              <a:solidFill>
                <a:srgbClr val="70AD47"/>
              </a:solidFill>
              <a:ln w="19050">
                <a:solidFill>
                  <a:schemeClr val="lt1"/>
                </a:solidFill>
              </a:ln>
              <a:effectLst/>
            </c:spPr>
            <c:extLst>
              <c:ext xmlns:c16="http://schemas.microsoft.com/office/drawing/2014/chart" uri="{C3380CC4-5D6E-409C-BE32-E72D297353CC}">
                <c16:uniqueId val="{00000005-0EB4-44DF-ABA0-8CB62B8DA0A1}"/>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0EB4-44DF-ABA0-8CB62B8DA0A1}"/>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0EB4-44DF-ABA0-8CB62B8DA0A1}"/>
              </c:ext>
            </c:extLst>
          </c:dPt>
          <c:dLbls>
            <c:dLbl>
              <c:idx val="0"/>
              <c:layout>
                <c:manualLayout>
                  <c:x val="2.497693231802571E-2"/>
                  <c:y val="-1.1502225179615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B4-44DF-ABA0-8CB62B8DA0A1}"/>
                </c:ext>
              </c:extLst>
            </c:dLbl>
            <c:dLbl>
              <c:idx val="1"/>
              <c:layout>
                <c:manualLayout>
                  <c:x val="1.169916023980515E-2"/>
                  <c:y val="1.35411972266489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B4-44DF-ABA0-8CB62B8DA0A1}"/>
                </c:ext>
              </c:extLst>
            </c:dLbl>
            <c:dLbl>
              <c:idx val="2"/>
              <c:layout>
                <c:manualLayout>
                  <c:x val="-9.9792304947650359E-2"/>
                  <c:y val="-0.16411246443978375"/>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B4-44DF-ABA0-8CB62B8DA0A1}"/>
                </c:ext>
              </c:extLst>
            </c:dLbl>
            <c:dLbl>
              <c:idx val="3"/>
              <c:layout>
                <c:manualLayout>
                  <c:x val="-2.6323110539561611E-2"/>
                  <c:y val="-4.513732408883108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B4-44DF-ABA0-8CB62B8DA0A1}"/>
                </c:ext>
              </c:extLst>
            </c:dLbl>
            <c:dLbl>
              <c:idx val="4"/>
              <c:layout>
                <c:manualLayout>
                  <c:x val="-5.3892675453371418E-2"/>
                  <c:y val="4.2002872982423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B4-44DF-ABA0-8CB62B8DA0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VÝSLEDKY_1_2_3!$AN$754:$AN$756</c:f>
              <c:strCache>
                <c:ptCount val="3"/>
                <c:pt idx="0">
                  <c:v>Ne</c:v>
                </c:pt>
                <c:pt idx="1">
                  <c:v>Ano, jen od jiných úřadů</c:v>
                </c:pt>
                <c:pt idx="2">
                  <c:v>Ano, včetně komerčních</c:v>
                </c:pt>
              </c:strCache>
            </c:strRef>
          </c:cat>
          <c:val>
            <c:numRef>
              <c:f>VÝSLEDKY_1_2_3!$AO$754:$AO$756</c:f>
              <c:numCache>
                <c:formatCode>0%</c:formatCode>
                <c:ptCount val="3"/>
                <c:pt idx="0">
                  <c:v>0.11764705882352941</c:v>
                </c:pt>
                <c:pt idx="1">
                  <c:v>2.9411764705882353E-2</c:v>
                </c:pt>
                <c:pt idx="2">
                  <c:v>0.8529411764705882</c:v>
                </c:pt>
              </c:numCache>
            </c:numRef>
          </c:val>
          <c:extLst>
            <c:ext xmlns:c16="http://schemas.microsoft.com/office/drawing/2014/chart" uri="{C3380CC4-5D6E-409C-BE32-E72D297353CC}">
              <c16:uniqueId val="{0000000A-0EB4-44DF-ABA0-8CB62B8DA0A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0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200" b="1" i="0" u="none" strike="noStrike" kern="1200" spc="0" baseline="0">
                <a:solidFill>
                  <a:sysClr val="windowText" lastClr="000000"/>
                </a:solidFill>
                <a:latin typeface="+mn-lt"/>
                <a:ea typeface="+mn-ea"/>
                <a:cs typeface="+mn-cs"/>
              </a:defRPr>
            </a:pPr>
            <a:r>
              <a:rPr lang="cs-CZ" sz="1200"/>
              <a:t>Využití</a:t>
            </a:r>
            <a:r>
              <a:rPr lang="cs-CZ" sz="1200" baseline="0"/>
              <a:t> </a:t>
            </a:r>
            <a:r>
              <a:rPr lang="cs-CZ" sz="1200"/>
              <a:t>PaaS, IaaS - 2021</a:t>
            </a:r>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2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VÝSLEDKY_1_2_3!$AO$762</c:f>
              <c:strCache>
                <c:ptCount val="1"/>
                <c:pt idx="0">
                  <c:v>ROZLOŽENÍ</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0EB4-44DF-ABA0-8CB62B8DA0A1}"/>
              </c:ext>
            </c:extLst>
          </c:dPt>
          <c:dPt>
            <c:idx val="1"/>
            <c:bubble3D val="0"/>
            <c:spPr>
              <a:solidFill>
                <a:srgbClr val="E7E6E6">
                  <a:lumMod val="75000"/>
                </a:srgbClr>
              </a:solidFill>
              <a:ln w="19050">
                <a:solidFill>
                  <a:schemeClr val="lt1"/>
                </a:solidFill>
              </a:ln>
              <a:effectLst/>
            </c:spPr>
            <c:extLst>
              <c:ext xmlns:c16="http://schemas.microsoft.com/office/drawing/2014/chart" uri="{C3380CC4-5D6E-409C-BE32-E72D297353CC}">
                <c16:uniqueId val="{00000003-0EB4-44DF-ABA0-8CB62B8DA0A1}"/>
              </c:ext>
            </c:extLst>
          </c:dPt>
          <c:dPt>
            <c:idx val="2"/>
            <c:bubble3D val="0"/>
            <c:spPr>
              <a:solidFill>
                <a:srgbClr val="70AD47"/>
              </a:solidFill>
              <a:ln w="19050">
                <a:solidFill>
                  <a:schemeClr val="lt1"/>
                </a:solidFill>
              </a:ln>
              <a:effectLst/>
            </c:spPr>
            <c:extLst>
              <c:ext xmlns:c16="http://schemas.microsoft.com/office/drawing/2014/chart" uri="{C3380CC4-5D6E-409C-BE32-E72D297353CC}">
                <c16:uniqueId val="{00000005-0EB4-44DF-ABA0-8CB62B8DA0A1}"/>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0EB4-44DF-ABA0-8CB62B8DA0A1}"/>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0EB4-44DF-ABA0-8CB62B8DA0A1}"/>
              </c:ext>
            </c:extLst>
          </c:dPt>
          <c:dLbls>
            <c:dLbl>
              <c:idx val="0"/>
              <c:layout>
                <c:manualLayout>
                  <c:x val="2.497693231802571E-2"/>
                  <c:y val="-1.1502225179615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B4-44DF-ABA0-8CB62B8DA0A1}"/>
                </c:ext>
              </c:extLst>
            </c:dLbl>
            <c:dLbl>
              <c:idx val="1"/>
              <c:layout>
                <c:manualLayout>
                  <c:x val="1.169916023980515E-2"/>
                  <c:y val="1.35411972266489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B4-44DF-ABA0-8CB62B8DA0A1}"/>
                </c:ext>
              </c:extLst>
            </c:dLbl>
            <c:dLbl>
              <c:idx val="2"/>
              <c:layout>
                <c:manualLayout>
                  <c:x val="-3.0534662569226694E-2"/>
                  <c:y val="-0.26756459961716961"/>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B4-44DF-ABA0-8CB62B8DA0A1}"/>
                </c:ext>
              </c:extLst>
            </c:dLbl>
            <c:dLbl>
              <c:idx val="3"/>
              <c:layout>
                <c:manualLayout>
                  <c:x val="-2.6323110539561611E-2"/>
                  <c:y val="-4.513732408883108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B4-44DF-ABA0-8CB62B8DA0A1}"/>
                </c:ext>
              </c:extLst>
            </c:dLbl>
            <c:dLbl>
              <c:idx val="4"/>
              <c:layout>
                <c:manualLayout>
                  <c:x val="-5.3892675453371418E-2"/>
                  <c:y val="4.2002872982423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B4-44DF-ABA0-8CB62B8DA0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VÝSLEDKY_1_2_3!$AN$763:$AN$765</c:f>
              <c:strCache>
                <c:ptCount val="3"/>
                <c:pt idx="0">
                  <c:v>Ne</c:v>
                </c:pt>
                <c:pt idx="1">
                  <c:v>Ano, jen od jiných úřadů</c:v>
                </c:pt>
                <c:pt idx="2">
                  <c:v>Ano, včetně komerčních</c:v>
                </c:pt>
              </c:strCache>
            </c:strRef>
          </c:cat>
          <c:val>
            <c:numRef>
              <c:f>VÝSLEDKY_1_2_3!$AO$763:$AO$765</c:f>
              <c:numCache>
                <c:formatCode>0%</c:formatCode>
                <c:ptCount val="3"/>
                <c:pt idx="0">
                  <c:v>0.38235294117647056</c:v>
                </c:pt>
                <c:pt idx="1">
                  <c:v>5.8823529411764705E-2</c:v>
                </c:pt>
                <c:pt idx="2">
                  <c:v>0.55882352941176472</c:v>
                </c:pt>
              </c:numCache>
            </c:numRef>
          </c:val>
          <c:extLst>
            <c:ext xmlns:c16="http://schemas.microsoft.com/office/drawing/2014/chart" uri="{C3380CC4-5D6E-409C-BE32-E72D297353CC}">
              <c16:uniqueId val="{0000000A-0EB4-44DF-ABA0-8CB62B8DA0A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0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r>
              <a:rPr lang="en-US"/>
              <a:t>1.5.1 Úroveň řízení kvality/excelence a zpětné vazby</a:t>
            </a:r>
          </a:p>
        </c:rich>
      </c:tx>
      <c:overlay val="0"/>
      <c:spPr>
        <a:noFill/>
        <a:ln>
          <a:noFill/>
        </a:ln>
        <a:effectLst/>
      </c:spPr>
      <c:txPr>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endParaRPr lang="cs-CZ"/>
        </a:p>
      </c:txPr>
    </c:title>
    <c:autoTitleDeleted val="0"/>
    <c:plotArea>
      <c:layout/>
      <c:barChart>
        <c:barDir val="col"/>
        <c:grouping val="clustered"/>
        <c:varyColors val="0"/>
        <c:ser>
          <c:idx val="0"/>
          <c:order val="0"/>
          <c:tx>
            <c:strRef>
              <c:f>VÝSLEDKY_1_2_3!$AM$6</c:f>
              <c:strCache>
                <c:ptCount val="1"/>
                <c:pt idx="0">
                  <c:v>POČET</c:v>
                </c:pt>
              </c:strCache>
            </c:strRef>
          </c:tx>
          <c:spPr>
            <a:noFill/>
            <a:ln w="25400" cap="flat" cmpd="sng" algn="ctr">
              <a:solidFill>
                <a:schemeClr val="accent1"/>
              </a:solidFill>
              <a:miter lim="800000"/>
            </a:ln>
            <a:effectLst/>
          </c:spPr>
          <c:invertIfNegative val="0"/>
          <c:dPt>
            <c:idx val="0"/>
            <c:invertIfNegative val="0"/>
            <c:bubble3D val="0"/>
            <c:spPr>
              <a:solidFill>
                <a:schemeClr val="tx1"/>
              </a:solidFill>
              <a:ln w="25400" cap="flat" cmpd="sng" algn="ctr">
                <a:noFill/>
                <a:miter lim="800000"/>
              </a:ln>
              <a:effectLst/>
            </c:spPr>
            <c:extLst>
              <c:ext xmlns:c16="http://schemas.microsoft.com/office/drawing/2014/chart" uri="{C3380CC4-5D6E-409C-BE32-E72D297353CC}">
                <c16:uniqueId val="{00000001-BDE3-4C3E-A8CE-D574CFF7B613}"/>
              </c:ext>
            </c:extLst>
          </c:dPt>
          <c:dPt>
            <c:idx val="1"/>
            <c:invertIfNegative val="0"/>
            <c:bubble3D val="0"/>
            <c:spPr>
              <a:solidFill>
                <a:srgbClr val="FF2600"/>
              </a:solidFill>
              <a:ln w="25400" cap="flat" cmpd="sng" algn="ctr">
                <a:noFill/>
                <a:miter lim="800000"/>
              </a:ln>
              <a:effectLst/>
            </c:spPr>
            <c:extLst>
              <c:ext xmlns:c16="http://schemas.microsoft.com/office/drawing/2014/chart" uri="{C3380CC4-5D6E-409C-BE32-E72D297353CC}">
                <c16:uniqueId val="{00000002-BDE3-4C3E-A8CE-D574CFF7B613}"/>
              </c:ext>
            </c:extLst>
          </c:dPt>
          <c:dPt>
            <c:idx val="2"/>
            <c:invertIfNegative val="0"/>
            <c:bubble3D val="0"/>
            <c:spPr>
              <a:solidFill>
                <a:schemeClr val="bg1">
                  <a:lumMod val="65000"/>
                </a:schemeClr>
              </a:solidFill>
              <a:ln w="25400" cap="flat" cmpd="sng" algn="ctr">
                <a:noFill/>
                <a:miter lim="800000"/>
              </a:ln>
              <a:effectLst/>
            </c:spPr>
            <c:extLst>
              <c:ext xmlns:c16="http://schemas.microsoft.com/office/drawing/2014/chart" uri="{C3380CC4-5D6E-409C-BE32-E72D297353CC}">
                <c16:uniqueId val="{00000003-BDE3-4C3E-A8CE-D574CFF7B613}"/>
              </c:ext>
            </c:extLst>
          </c:dPt>
          <c:dPt>
            <c:idx val="3"/>
            <c:invertIfNegative val="0"/>
            <c:bubble3D val="0"/>
            <c:spPr>
              <a:solidFill>
                <a:schemeClr val="accent6">
                  <a:lumMod val="40000"/>
                  <a:lumOff val="60000"/>
                </a:schemeClr>
              </a:solidFill>
              <a:ln w="25400" cap="flat" cmpd="sng" algn="ctr">
                <a:noFill/>
                <a:miter lim="800000"/>
              </a:ln>
              <a:effectLst/>
            </c:spPr>
            <c:extLst>
              <c:ext xmlns:c16="http://schemas.microsoft.com/office/drawing/2014/chart" uri="{C3380CC4-5D6E-409C-BE32-E72D297353CC}">
                <c16:uniqueId val="{00000004-BDE3-4C3E-A8CE-D574CFF7B613}"/>
              </c:ext>
            </c:extLst>
          </c:dPt>
          <c:dPt>
            <c:idx val="4"/>
            <c:invertIfNegative val="0"/>
            <c:bubble3D val="0"/>
            <c:spPr>
              <a:solidFill>
                <a:schemeClr val="accent6"/>
              </a:solidFill>
              <a:ln w="25400" cap="flat" cmpd="sng" algn="ctr">
                <a:noFill/>
                <a:miter lim="800000"/>
              </a:ln>
              <a:effectLst/>
            </c:spPr>
            <c:extLst>
              <c:ext xmlns:c16="http://schemas.microsoft.com/office/drawing/2014/chart" uri="{C3380CC4-5D6E-409C-BE32-E72D297353CC}">
                <c16:uniqueId val="{00000005-BDE3-4C3E-A8CE-D574CFF7B61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65000"/>
                        <a:lumOff val="3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VÝSLEDKY_1_2_3!$AM$113:$AM$117</c:f>
              <c:numCache>
                <c:formatCode>0;\-0;;@</c:formatCode>
                <c:ptCount val="5"/>
                <c:pt idx="0">
                  <c:v>2</c:v>
                </c:pt>
                <c:pt idx="1">
                  <c:v>13</c:v>
                </c:pt>
                <c:pt idx="2">
                  <c:v>12</c:v>
                </c:pt>
                <c:pt idx="3">
                  <c:v>5</c:v>
                </c:pt>
                <c:pt idx="4">
                  <c:v>2</c:v>
                </c:pt>
              </c:numCache>
            </c:numRef>
          </c:val>
          <c:extLst>
            <c:ext xmlns:c16="http://schemas.microsoft.com/office/drawing/2014/chart" uri="{C3380CC4-5D6E-409C-BE32-E72D297353CC}">
              <c16:uniqueId val="{00000000-CA90-4C2B-BB22-83767462F3BC}"/>
            </c:ext>
          </c:extLst>
        </c:ser>
        <c:dLbls>
          <c:showLegendKey val="0"/>
          <c:showVal val="0"/>
          <c:showCatName val="0"/>
          <c:showSerName val="0"/>
          <c:showPercent val="0"/>
          <c:showBubbleSize val="0"/>
        </c:dLbls>
        <c:gapWidth val="164"/>
        <c:overlap val="-35"/>
        <c:axId val="290741455"/>
        <c:axId val="311235039"/>
      </c:barChart>
      <c:catAx>
        <c:axId val="290741455"/>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cs-CZ"/>
                  <a:t>MATURITA</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cs-CZ"/>
            </a:p>
          </c:txPr>
        </c:title>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cs-CZ"/>
          </a:p>
        </c:txPr>
        <c:crossAx val="311235039"/>
        <c:crosses val="autoZero"/>
        <c:auto val="1"/>
        <c:lblAlgn val="ctr"/>
        <c:lblOffset val="100"/>
        <c:noMultiLvlLbl val="0"/>
      </c:catAx>
      <c:valAx>
        <c:axId val="311235039"/>
        <c:scaling>
          <c:orientation val="minMax"/>
        </c:scaling>
        <c:delete val="1"/>
        <c:axPos val="l"/>
        <c:numFmt formatCode="0;\-0;;@" sourceLinked="1"/>
        <c:majorTickMark val="none"/>
        <c:minorTickMark val="none"/>
        <c:tickLblPos val="nextTo"/>
        <c:crossAx val="290741455"/>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cs-CZ" sz="1800" b="1"/>
              <a:t>CELKOVÝ</a:t>
            </a:r>
            <a:r>
              <a:rPr lang="cs-CZ" sz="1800" b="1" baseline="0"/>
              <a:t> VÝSLEDEK PO SKUPINÁCH</a:t>
            </a:r>
            <a:endParaRPr lang="cs-CZ" sz="1800" b="1"/>
          </a:p>
        </c:rich>
      </c:tx>
      <c:layout>
        <c:manualLayout>
          <c:xMode val="edge"/>
          <c:yMode val="edge"/>
          <c:x val="6.0443149026261217E-2"/>
          <c:y val="1.1073750704128799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lineChart>
        <c:grouping val="standard"/>
        <c:varyColors val="0"/>
        <c:ser>
          <c:idx val="0"/>
          <c:order val="0"/>
          <c:tx>
            <c:v>ŘÍZENÍ SLUŽEB</c:v>
          </c:tx>
          <c:spPr>
            <a:ln w="19050" cap="rnd">
              <a:noFill/>
              <a:round/>
            </a:ln>
            <a:effectLst/>
          </c:spPr>
          <c:marker>
            <c:symbol val="circle"/>
            <c:size val="12"/>
            <c:spPr>
              <a:solidFill>
                <a:srgbClr val="FFFF00"/>
              </a:solidFill>
              <a:ln w="9525">
                <a:noFill/>
              </a:ln>
              <a:effectLst/>
            </c:spPr>
          </c:marker>
          <c:cat>
            <c:strRef>
              <c:f>VÝSLEDKY_1_2_3!$D$32:$AK$32</c:f>
              <c:strCache>
                <c:ptCount val="34"/>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pt idx="23">
                  <c:v>ÚSÚ 21</c:v>
                </c:pt>
                <c:pt idx="24">
                  <c:v>ÚSÚ 22</c:v>
                </c:pt>
                <c:pt idx="25">
                  <c:v>ÚSÚ 23</c:v>
                </c:pt>
                <c:pt idx="26">
                  <c:v>ÚSÚ 24</c:v>
                </c:pt>
                <c:pt idx="27">
                  <c:v>ÚSÚ 25</c:v>
                </c:pt>
                <c:pt idx="28">
                  <c:v>ÚSÚ 26</c:v>
                </c:pt>
                <c:pt idx="29">
                  <c:v>ÚSÚ 27</c:v>
                </c:pt>
                <c:pt idx="30">
                  <c:v>ÚSÚ 28</c:v>
                </c:pt>
                <c:pt idx="31">
                  <c:v>ÚSÚ 29</c:v>
                </c:pt>
                <c:pt idx="32">
                  <c:v>ÚSÚ 30</c:v>
                </c:pt>
                <c:pt idx="33">
                  <c:v>ÚSÚ 31</c:v>
                </c:pt>
              </c:strCache>
            </c:strRef>
          </c:cat>
          <c:val>
            <c:numRef>
              <c:f>VÝSLEDKY_1_2_3!$D$33:$AK$33</c:f>
              <c:numCache>
                <c:formatCode>0.00_ ;\-0.00\ </c:formatCode>
                <c:ptCount val="34"/>
                <c:pt idx="0">
                  <c:v>2.6666666666666665</c:v>
                </c:pt>
                <c:pt idx="1">
                  <c:v>2.3333333333333335</c:v>
                </c:pt>
                <c:pt idx="2">
                  <c:v>4</c:v>
                </c:pt>
                <c:pt idx="3">
                  <c:v>3</c:v>
                </c:pt>
                <c:pt idx="4">
                  <c:v>2.3333333333333335</c:v>
                </c:pt>
                <c:pt idx="5">
                  <c:v>3</c:v>
                </c:pt>
                <c:pt idx="6">
                  <c:v>2.6666666666666665</c:v>
                </c:pt>
                <c:pt idx="7">
                  <c:v>2</c:v>
                </c:pt>
                <c:pt idx="8">
                  <c:v>2.6666666666666665</c:v>
                </c:pt>
                <c:pt idx="9">
                  <c:v>1.6666666666666667</c:v>
                </c:pt>
                <c:pt idx="10">
                  <c:v>2.6666666666666665</c:v>
                </c:pt>
                <c:pt idx="11">
                  <c:v>3</c:v>
                </c:pt>
                <c:pt idx="12">
                  <c:v>3.3333333333333335</c:v>
                </c:pt>
                <c:pt idx="13">
                  <c:v>2</c:v>
                </c:pt>
                <c:pt idx="14">
                  <c:v>3</c:v>
                </c:pt>
                <c:pt idx="15">
                  <c:v>3.3333333333333335</c:v>
                </c:pt>
                <c:pt idx="16">
                  <c:v>5</c:v>
                </c:pt>
                <c:pt idx="17">
                  <c:v>2.6666666666666665</c:v>
                </c:pt>
                <c:pt idx="18">
                  <c:v>3</c:v>
                </c:pt>
                <c:pt idx="19">
                  <c:v>2.3333333333333335</c:v>
                </c:pt>
                <c:pt idx="20">
                  <c:v>4.333333333333333</c:v>
                </c:pt>
                <c:pt idx="21">
                  <c:v>3.6666666666666665</c:v>
                </c:pt>
                <c:pt idx="22">
                  <c:v>2</c:v>
                </c:pt>
                <c:pt idx="23">
                  <c:v>2.6666666666666665</c:v>
                </c:pt>
                <c:pt idx="24">
                  <c:v>4.333333333333333</c:v>
                </c:pt>
                <c:pt idx="25">
                  <c:v>2.6666666666666665</c:v>
                </c:pt>
                <c:pt idx="26">
                  <c:v>1</c:v>
                </c:pt>
                <c:pt idx="27">
                  <c:v>3.3333333333333335</c:v>
                </c:pt>
                <c:pt idx="28">
                  <c:v>2.6666666666666665</c:v>
                </c:pt>
                <c:pt idx="29">
                  <c:v>2</c:v>
                </c:pt>
                <c:pt idx="30">
                  <c:v>2.3333333333333335</c:v>
                </c:pt>
                <c:pt idx="31">
                  <c:v>3.3333333333333335</c:v>
                </c:pt>
                <c:pt idx="32">
                  <c:v>2.6666666666666665</c:v>
                </c:pt>
                <c:pt idx="33">
                  <c:v>1.6666666666666667</c:v>
                </c:pt>
              </c:numCache>
            </c:numRef>
          </c:val>
          <c:smooth val="0"/>
          <c:extLst>
            <c:ext xmlns:c16="http://schemas.microsoft.com/office/drawing/2014/chart" uri="{C3380CC4-5D6E-409C-BE32-E72D297353CC}">
              <c16:uniqueId val="{00000000-7F6B-458B-AB7F-80326B232F11}"/>
            </c:ext>
          </c:extLst>
        </c:ser>
        <c:ser>
          <c:idx val="1"/>
          <c:order val="1"/>
          <c:tx>
            <c:v>VNITŘNÍ ŘÍZENÍ</c:v>
          </c:tx>
          <c:spPr>
            <a:ln w="19050" cap="rnd">
              <a:noFill/>
              <a:round/>
            </a:ln>
            <a:effectLst/>
          </c:spPr>
          <c:marker>
            <c:symbol val="circle"/>
            <c:size val="12"/>
            <c:spPr>
              <a:solidFill>
                <a:schemeClr val="accent4"/>
              </a:solidFill>
              <a:ln w="9525">
                <a:noFill/>
              </a:ln>
              <a:effectLst/>
            </c:spPr>
          </c:marker>
          <c:cat>
            <c:strRef>
              <c:f>VÝSLEDKY_1_2_3!$D$32:$AK$32</c:f>
              <c:strCache>
                <c:ptCount val="34"/>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pt idx="23">
                  <c:v>ÚSÚ 21</c:v>
                </c:pt>
                <c:pt idx="24">
                  <c:v>ÚSÚ 22</c:v>
                </c:pt>
                <c:pt idx="25">
                  <c:v>ÚSÚ 23</c:v>
                </c:pt>
                <c:pt idx="26">
                  <c:v>ÚSÚ 24</c:v>
                </c:pt>
                <c:pt idx="27">
                  <c:v>ÚSÚ 25</c:v>
                </c:pt>
                <c:pt idx="28">
                  <c:v>ÚSÚ 26</c:v>
                </c:pt>
                <c:pt idx="29">
                  <c:v>ÚSÚ 27</c:v>
                </c:pt>
                <c:pt idx="30">
                  <c:v>ÚSÚ 28</c:v>
                </c:pt>
                <c:pt idx="31">
                  <c:v>ÚSÚ 29</c:v>
                </c:pt>
                <c:pt idx="32">
                  <c:v>ÚSÚ 30</c:v>
                </c:pt>
                <c:pt idx="33">
                  <c:v>ÚSÚ 31</c:v>
                </c:pt>
              </c:strCache>
            </c:strRef>
          </c:cat>
          <c:val>
            <c:numRef>
              <c:f>VÝSLEDKY_1_2_3!$D$129:$AK$129</c:f>
              <c:numCache>
                <c:formatCode>0.00_ ;\-0.00\ </c:formatCode>
                <c:ptCount val="34"/>
                <c:pt idx="0">
                  <c:v>3.3333333333333335</c:v>
                </c:pt>
                <c:pt idx="1">
                  <c:v>2.8333333333333335</c:v>
                </c:pt>
                <c:pt idx="2">
                  <c:v>4</c:v>
                </c:pt>
                <c:pt idx="3">
                  <c:v>3.1666666666666665</c:v>
                </c:pt>
                <c:pt idx="4">
                  <c:v>3</c:v>
                </c:pt>
                <c:pt idx="5">
                  <c:v>3</c:v>
                </c:pt>
                <c:pt idx="6">
                  <c:v>3.1666666666666665</c:v>
                </c:pt>
                <c:pt idx="7">
                  <c:v>2.1666666666666665</c:v>
                </c:pt>
                <c:pt idx="8">
                  <c:v>2.3333333333333335</c:v>
                </c:pt>
                <c:pt idx="9">
                  <c:v>3.3333333333333335</c:v>
                </c:pt>
                <c:pt idx="10">
                  <c:v>3</c:v>
                </c:pt>
                <c:pt idx="11">
                  <c:v>3.3333333333333335</c:v>
                </c:pt>
                <c:pt idx="12">
                  <c:v>3.3333333333333335</c:v>
                </c:pt>
                <c:pt idx="13">
                  <c:v>1.3333333333333333</c:v>
                </c:pt>
                <c:pt idx="14">
                  <c:v>2.6666666666666665</c:v>
                </c:pt>
                <c:pt idx="15">
                  <c:v>3.3333333333333335</c:v>
                </c:pt>
                <c:pt idx="16">
                  <c:v>4.666666666666667</c:v>
                </c:pt>
                <c:pt idx="17">
                  <c:v>3</c:v>
                </c:pt>
                <c:pt idx="18">
                  <c:v>2.8333333333333335</c:v>
                </c:pt>
                <c:pt idx="19">
                  <c:v>2.3333333333333335</c:v>
                </c:pt>
                <c:pt idx="20">
                  <c:v>4.166666666666667</c:v>
                </c:pt>
                <c:pt idx="21">
                  <c:v>3</c:v>
                </c:pt>
                <c:pt idx="22">
                  <c:v>3.1666666666666665</c:v>
                </c:pt>
                <c:pt idx="23">
                  <c:v>3.3333333333333335</c:v>
                </c:pt>
                <c:pt idx="24">
                  <c:v>4.166666666666667</c:v>
                </c:pt>
                <c:pt idx="25">
                  <c:v>2.6666666666666665</c:v>
                </c:pt>
                <c:pt idx="26">
                  <c:v>3.6666666666666665</c:v>
                </c:pt>
                <c:pt idx="27">
                  <c:v>3.3333333333333335</c:v>
                </c:pt>
                <c:pt idx="28">
                  <c:v>4</c:v>
                </c:pt>
                <c:pt idx="29">
                  <c:v>3.3333333333333335</c:v>
                </c:pt>
                <c:pt idx="30">
                  <c:v>2.8333333333333335</c:v>
                </c:pt>
                <c:pt idx="31">
                  <c:v>3.1666666666666665</c:v>
                </c:pt>
                <c:pt idx="32">
                  <c:v>3</c:v>
                </c:pt>
                <c:pt idx="33">
                  <c:v>2</c:v>
                </c:pt>
              </c:numCache>
            </c:numRef>
          </c:val>
          <c:smooth val="0"/>
          <c:extLst>
            <c:ext xmlns:c16="http://schemas.microsoft.com/office/drawing/2014/chart" uri="{C3380CC4-5D6E-409C-BE32-E72D297353CC}">
              <c16:uniqueId val="{00000001-7F6B-458B-AB7F-80326B232F11}"/>
            </c:ext>
          </c:extLst>
        </c:ser>
        <c:ser>
          <c:idx val="2"/>
          <c:order val="2"/>
          <c:tx>
            <c:strRef>
              <c:f>VÝSLEDKY_1_2_3!$C$264</c:f>
              <c:strCache>
                <c:ptCount val="1"/>
                <c:pt idx="0">
                  <c:v>LIDÉ PRO ZMĚNU</c:v>
                </c:pt>
              </c:strCache>
            </c:strRef>
          </c:tx>
          <c:spPr>
            <a:ln w="25400" cap="rnd">
              <a:noFill/>
              <a:prstDash val="sysDot"/>
              <a:round/>
            </a:ln>
            <a:effectLst/>
          </c:spPr>
          <c:marker>
            <c:symbol val="circle"/>
            <c:size val="12"/>
            <c:spPr>
              <a:solidFill>
                <a:schemeClr val="accent2">
                  <a:lumMod val="75000"/>
                </a:schemeClr>
              </a:solidFill>
              <a:ln w="9525">
                <a:noFill/>
              </a:ln>
              <a:effectLst/>
            </c:spPr>
          </c:marker>
          <c:val>
            <c:numRef>
              <c:f>VÝSLEDKY_1_2_3!$D$264:$AK$264</c:f>
              <c:numCache>
                <c:formatCode>0.00_ ;\-0.00\ </c:formatCode>
                <c:ptCount val="34"/>
                <c:pt idx="0">
                  <c:v>2.6</c:v>
                </c:pt>
                <c:pt idx="1">
                  <c:v>1.6</c:v>
                </c:pt>
                <c:pt idx="2">
                  <c:v>4</c:v>
                </c:pt>
                <c:pt idx="3">
                  <c:v>3.8</c:v>
                </c:pt>
                <c:pt idx="4">
                  <c:v>3.2</c:v>
                </c:pt>
                <c:pt idx="5">
                  <c:v>1.8</c:v>
                </c:pt>
                <c:pt idx="6">
                  <c:v>2.8</c:v>
                </c:pt>
                <c:pt idx="7">
                  <c:v>2.2000000000000002</c:v>
                </c:pt>
                <c:pt idx="8">
                  <c:v>2.4</c:v>
                </c:pt>
                <c:pt idx="9">
                  <c:v>2.8</c:v>
                </c:pt>
                <c:pt idx="10">
                  <c:v>2.8</c:v>
                </c:pt>
                <c:pt idx="11">
                  <c:v>3.4</c:v>
                </c:pt>
                <c:pt idx="12">
                  <c:v>3.2</c:v>
                </c:pt>
                <c:pt idx="13">
                  <c:v>1.4</c:v>
                </c:pt>
                <c:pt idx="14">
                  <c:v>2.2000000000000002</c:v>
                </c:pt>
                <c:pt idx="15">
                  <c:v>2.8</c:v>
                </c:pt>
                <c:pt idx="16">
                  <c:v>4.5999999999999996</c:v>
                </c:pt>
                <c:pt idx="17">
                  <c:v>1.6</c:v>
                </c:pt>
                <c:pt idx="18">
                  <c:v>2.6</c:v>
                </c:pt>
                <c:pt idx="19">
                  <c:v>2</c:v>
                </c:pt>
                <c:pt idx="20">
                  <c:v>3</c:v>
                </c:pt>
                <c:pt idx="21">
                  <c:v>2.4</c:v>
                </c:pt>
                <c:pt idx="22">
                  <c:v>2</c:v>
                </c:pt>
                <c:pt idx="23">
                  <c:v>3</c:v>
                </c:pt>
                <c:pt idx="24">
                  <c:v>3.8</c:v>
                </c:pt>
                <c:pt idx="25">
                  <c:v>2.2000000000000002</c:v>
                </c:pt>
                <c:pt idx="26">
                  <c:v>2.4</c:v>
                </c:pt>
                <c:pt idx="27">
                  <c:v>2.2000000000000002</c:v>
                </c:pt>
                <c:pt idx="28">
                  <c:v>3.6</c:v>
                </c:pt>
                <c:pt idx="29">
                  <c:v>3.4</c:v>
                </c:pt>
                <c:pt idx="30">
                  <c:v>2.4</c:v>
                </c:pt>
                <c:pt idx="31">
                  <c:v>2.4</c:v>
                </c:pt>
                <c:pt idx="32">
                  <c:v>2</c:v>
                </c:pt>
                <c:pt idx="33">
                  <c:v>2.2000000000000002</c:v>
                </c:pt>
              </c:numCache>
            </c:numRef>
          </c:val>
          <c:smooth val="0"/>
          <c:extLst>
            <c:ext xmlns:c16="http://schemas.microsoft.com/office/drawing/2014/chart" uri="{C3380CC4-5D6E-409C-BE32-E72D297353CC}">
              <c16:uniqueId val="{00000002-7F6B-458B-AB7F-80326B232F11}"/>
            </c:ext>
          </c:extLst>
        </c:ser>
        <c:ser>
          <c:idx val="3"/>
          <c:order val="3"/>
          <c:tx>
            <c:strRef>
              <c:f>VÝSLEDKY_1_2_3!$C$349</c:f>
              <c:strCache>
                <c:ptCount val="1"/>
                <c:pt idx="0">
                  <c:v>PROJEKTY</c:v>
                </c:pt>
              </c:strCache>
            </c:strRef>
          </c:tx>
          <c:spPr>
            <a:ln w="25400" cap="rnd">
              <a:noFill/>
              <a:round/>
            </a:ln>
            <a:effectLst/>
          </c:spPr>
          <c:marker>
            <c:symbol val="circle"/>
            <c:size val="12"/>
            <c:spPr>
              <a:solidFill>
                <a:schemeClr val="accent6">
                  <a:lumMod val="75000"/>
                </a:schemeClr>
              </a:solidFill>
              <a:ln w="9525">
                <a:noFill/>
              </a:ln>
              <a:effectLst/>
            </c:spPr>
          </c:marker>
          <c:val>
            <c:numRef>
              <c:f>VÝSLEDKY_1_2_3!$D$349:$AK$349</c:f>
              <c:numCache>
                <c:formatCode>0.00_ ;\-0.00\ </c:formatCode>
                <c:ptCount val="34"/>
                <c:pt idx="0">
                  <c:v>3.3333333333333335</c:v>
                </c:pt>
                <c:pt idx="1">
                  <c:v>1.6666666666666667</c:v>
                </c:pt>
                <c:pt idx="2">
                  <c:v>3.3333333333333335</c:v>
                </c:pt>
                <c:pt idx="3">
                  <c:v>3.3333333333333335</c:v>
                </c:pt>
                <c:pt idx="4">
                  <c:v>2</c:v>
                </c:pt>
                <c:pt idx="5">
                  <c:v>3.3333333333333335</c:v>
                </c:pt>
                <c:pt idx="6">
                  <c:v>2.3333333333333335</c:v>
                </c:pt>
                <c:pt idx="7">
                  <c:v>2.3333333333333335</c:v>
                </c:pt>
                <c:pt idx="8">
                  <c:v>3.3333333333333335</c:v>
                </c:pt>
                <c:pt idx="9">
                  <c:v>3.3333333333333335</c:v>
                </c:pt>
                <c:pt idx="10">
                  <c:v>3.3333333333333335</c:v>
                </c:pt>
                <c:pt idx="11">
                  <c:v>2.6666666666666665</c:v>
                </c:pt>
                <c:pt idx="12">
                  <c:v>3.3333333333333335</c:v>
                </c:pt>
                <c:pt idx="13">
                  <c:v>1</c:v>
                </c:pt>
                <c:pt idx="14">
                  <c:v>2.6666666666666665</c:v>
                </c:pt>
                <c:pt idx="15">
                  <c:v>3.3333333333333335</c:v>
                </c:pt>
                <c:pt idx="16">
                  <c:v>3.3333333333333335</c:v>
                </c:pt>
                <c:pt idx="17">
                  <c:v>1.3333333333333333</c:v>
                </c:pt>
                <c:pt idx="18">
                  <c:v>3</c:v>
                </c:pt>
                <c:pt idx="19">
                  <c:v>2.6666666666666665</c:v>
                </c:pt>
                <c:pt idx="20">
                  <c:v>3.3333333333333335</c:v>
                </c:pt>
                <c:pt idx="21">
                  <c:v>1.3333333333333333</c:v>
                </c:pt>
                <c:pt idx="22">
                  <c:v>2.6666666666666665</c:v>
                </c:pt>
                <c:pt idx="23">
                  <c:v>3</c:v>
                </c:pt>
                <c:pt idx="24">
                  <c:v>3.3333333333333335</c:v>
                </c:pt>
                <c:pt idx="25">
                  <c:v>1</c:v>
                </c:pt>
                <c:pt idx="26">
                  <c:v>3.3333333333333335</c:v>
                </c:pt>
                <c:pt idx="27">
                  <c:v>2.3333333333333335</c:v>
                </c:pt>
                <c:pt idx="28">
                  <c:v>3.3333333333333335</c:v>
                </c:pt>
                <c:pt idx="29">
                  <c:v>2.6666666666666665</c:v>
                </c:pt>
                <c:pt idx="30">
                  <c:v>3</c:v>
                </c:pt>
                <c:pt idx="31">
                  <c:v>2.3333333333333335</c:v>
                </c:pt>
                <c:pt idx="32">
                  <c:v>1.3333333333333333</c:v>
                </c:pt>
                <c:pt idx="33">
                  <c:v>2</c:v>
                </c:pt>
              </c:numCache>
            </c:numRef>
          </c:val>
          <c:smooth val="0"/>
          <c:extLst>
            <c:ext xmlns:c16="http://schemas.microsoft.com/office/drawing/2014/chart" uri="{C3380CC4-5D6E-409C-BE32-E72D297353CC}">
              <c16:uniqueId val="{00000003-7F6B-458B-AB7F-80326B232F11}"/>
            </c:ext>
          </c:extLst>
        </c:ser>
        <c:ser>
          <c:idx val="4"/>
          <c:order val="4"/>
          <c:tx>
            <c:strRef>
              <c:f>VÝSLEDKY_1_2_3!$C$504</c:f>
              <c:strCache>
                <c:ptCount val="1"/>
                <c:pt idx="0">
                  <c:v>ŘÍZENÍ ICT</c:v>
                </c:pt>
              </c:strCache>
            </c:strRef>
          </c:tx>
          <c:spPr>
            <a:ln w="25400" cap="rnd">
              <a:noFill/>
              <a:round/>
            </a:ln>
            <a:effectLst/>
          </c:spPr>
          <c:marker>
            <c:symbol val="circle"/>
            <c:size val="12"/>
            <c:spPr>
              <a:solidFill>
                <a:srgbClr val="00B0F0"/>
              </a:solidFill>
              <a:ln w="9525">
                <a:noFill/>
              </a:ln>
              <a:effectLst/>
            </c:spPr>
          </c:marker>
          <c:val>
            <c:numRef>
              <c:f>VÝSLEDKY_1_2_3!$D$504:$AK$504</c:f>
              <c:numCache>
                <c:formatCode>0.00_ ;\-0.00\ </c:formatCode>
                <c:ptCount val="34"/>
                <c:pt idx="0">
                  <c:v>4.2857142857142856</c:v>
                </c:pt>
                <c:pt idx="1">
                  <c:v>3.1428571428571428</c:v>
                </c:pt>
                <c:pt idx="2">
                  <c:v>4.7142857142857144</c:v>
                </c:pt>
                <c:pt idx="3">
                  <c:v>3.2857142857142856</c:v>
                </c:pt>
                <c:pt idx="4">
                  <c:v>3.4285714285714284</c:v>
                </c:pt>
                <c:pt idx="5">
                  <c:v>3.7142857142857144</c:v>
                </c:pt>
                <c:pt idx="6">
                  <c:v>3.2857142857142856</c:v>
                </c:pt>
                <c:pt idx="7">
                  <c:v>3.1428571428571428</c:v>
                </c:pt>
                <c:pt idx="8">
                  <c:v>3.2857142857142856</c:v>
                </c:pt>
                <c:pt idx="9">
                  <c:v>3.8571428571428572</c:v>
                </c:pt>
                <c:pt idx="10">
                  <c:v>3.7142857142857144</c:v>
                </c:pt>
                <c:pt idx="11">
                  <c:v>4.1428571428571432</c:v>
                </c:pt>
                <c:pt idx="12">
                  <c:v>4.4285714285714288</c:v>
                </c:pt>
                <c:pt idx="13">
                  <c:v>2.8571428571428572</c:v>
                </c:pt>
                <c:pt idx="14">
                  <c:v>3.4285714285714284</c:v>
                </c:pt>
                <c:pt idx="15">
                  <c:v>3.7142857142857144</c:v>
                </c:pt>
                <c:pt idx="16">
                  <c:v>4.7142857142857144</c:v>
                </c:pt>
                <c:pt idx="17">
                  <c:v>3.2857142857142856</c:v>
                </c:pt>
                <c:pt idx="18">
                  <c:v>4.2857142857142856</c:v>
                </c:pt>
                <c:pt idx="19">
                  <c:v>2.4285714285714284</c:v>
                </c:pt>
                <c:pt idx="20">
                  <c:v>4.1428571428571432</c:v>
                </c:pt>
                <c:pt idx="21">
                  <c:v>3.7142857142857144</c:v>
                </c:pt>
                <c:pt idx="22">
                  <c:v>2.8571428571428572</c:v>
                </c:pt>
                <c:pt idx="23">
                  <c:v>3.4285714285714284</c:v>
                </c:pt>
                <c:pt idx="24">
                  <c:v>4.8571428571428568</c:v>
                </c:pt>
                <c:pt idx="25">
                  <c:v>1.8571428571428572</c:v>
                </c:pt>
                <c:pt idx="26">
                  <c:v>3.4285714285714284</c:v>
                </c:pt>
                <c:pt idx="27">
                  <c:v>3.8571428571428572</c:v>
                </c:pt>
                <c:pt idx="28">
                  <c:v>4.5714285714285712</c:v>
                </c:pt>
                <c:pt idx="29">
                  <c:v>3.7142857142857144</c:v>
                </c:pt>
                <c:pt idx="30">
                  <c:v>1.8571428571428572</c:v>
                </c:pt>
                <c:pt idx="31">
                  <c:v>2.8571428571428572</c:v>
                </c:pt>
                <c:pt idx="32">
                  <c:v>2.7142857142857144</c:v>
                </c:pt>
                <c:pt idx="33">
                  <c:v>1.8571428571428572</c:v>
                </c:pt>
              </c:numCache>
            </c:numRef>
          </c:val>
          <c:smooth val="0"/>
          <c:extLst>
            <c:ext xmlns:c16="http://schemas.microsoft.com/office/drawing/2014/chart" uri="{C3380CC4-5D6E-409C-BE32-E72D297353CC}">
              <c16:uniqueId val="{00000005-7F6B-458B-AB7F-80326B232F11}"/>
            </c:ext>
          </c:extLst>
        </c:ser>
        <c:ser>
          <c:idx val="5"/>
          <c:order val="5"/>
          <c:tx>
            <c:strRef>
              <c:f>VÝSLEDKY_1_2_3!$C$592</c:f>
              <c:strCache>
                <c:ptCount val="1"/>
                <c:pt idx="0">
                  <c:v>MĚŘENÍ</c:v>
                </c:pt>
              </c:strCache>
            </c:strRef>
          </c:tx>
          <c:spPr>
            <a:ln w="25400" cap="rnd">
              <a:noFill/>
              <a:prstDash val="sysDot"/>
              <a:round/>
            </a:ln>
            <a:effectLst/>
          </c:spPr>
          <c:marker>
            <c:symbol val="circle"/>
            <c:size val="12"/>
            <c:spPr>
              <a:solidFill>
                <a:schemeClr val="accent6"/>
              </a:solidFill>
              <a:ln w="9525">
                <a:solidFill>
                  <a:schemeClr val="accent6"/>
                </a:solidFill>
              </a:ln>
              <a:effectLst/>
            </c:spPr>
          </c:marker>
          <c:val>
            <c:numRef>
              <c:f>VÝSLEDKY_1_2_3!$D$592:$AK$592</c:f>
              <c:numCache>
                <c:formatCode>0.00_ ;\-0.00\ </c:formatCode>
                <c:ptCount val="34"/>
                <c:pt idx="0">
                  <c:v>3</c:v>
                </c:pt>
                <c:pt idx="1">
                  <c:v>2</c:v>
                </c:pt>
                <c:pt idx="2">
                  <c:v>4.5</c:v>
                </c:pt>
                <c:pt idx="3">
                  <c:v>4</c:v>
                </c:pt>
                <c:pt idx="4">
                  <c:v>2.5</c:v>
                </c:pt>
                <c:pt idx="5">
                  <c:v>3</c:v>
                </c:pt>
                <c:pt idx="6">
                  <c:v>2</c:v>
                </c:pt>
                <c:pt idx="7">
                  <c:v>1</c:v>
                </c:pt>
                <c:pt idx="8">
                  <c:v>2</c:v>
                </c:pt>
                <c:pt idx="9">
                  <c:v>1.5</c:v>
                </c:pt>
                <c:pt idx="10">
                  <c:v>1.5</c:v>
                </c:pt>
                <c:pt idx="11">
                  <c:v>4</c:v>
                </c:pt>
                <c:pt idx="12">
                  <c:v>3</c:v>
                </c:pt>
                <c:pt idx="13">
                  <c:v>1.5</c:v>
                </c:pt>
                <c:pt idx="14">
                  <c:v>3</c:v>
                </c:pt>
                <c:pt idx="15">
                  <c:v>4.5</c:v>
                </c:pt>
                <c:pt idx="16">
                  <c:v>4.5</c:v>
                </c:pt>
                <c:pt idx="17">
                  <c:v>1.5</c:v>
                </c:pt>
                <c:pt idx="18">
                  <c:v>3</c:v>
                </c:pt>
                <c:pt idx="19">
                  <c:v>1.5</c:v>
                </c:pt>
                <c:pt idx="20">
                  <c:v>3.5</c:v>
                </c:pt>
                <c:pt idx="21">
                  <c:v>1</c:v>
                </c:pt>
                <c:pt idx="22">
                  <c:v>1.5</c:v>
                </c:pt>
                <c:pt idx="23">
                  <c:v>3.5</c:v>
                </c:pt>
                <c:pt idx="24">
                  <c:v>4</c:v>
                </c:pt>
                <c:pt idx="25">
                  <c:v>2.5</c:v>
                </c:pt>
                <c:pt idx="26">
                  <c:v>2.5</c:v>
                </c:pt>
                <c:pt idx="27">
                  <c:v>2</c:v>
                </c:pt>
                <c:pt idx="28">
                  <c:v>3</c:v>
                </c:pt>
                <c:pt idx="29">
                  <c:v>3</c:v>
                </c:pt>
                <c:pt idx="30">
                  <c:v>1.5</c:v>
                </c:pt>
                <c:pt idx="31">
                  <c:v>2</c:v>
                </c:pt>
                <c:pt idx="32">
                  <c:v>2.5</c:v>
                </c:pt>
                <c:pt idx="33">
                  <c:v>1.5</c:v>
                </c:pt>
              </c:numCache>
            </c:numRef>
          </c:val>
          <c:smooth val="0"/>
          <c:extLst>
            <c:ext xmlns:c16="http://schemas.microsoft.com/office/drawing/2014/chart" uri="{C3380CC4-5D6E-409C-BE32-E72D297353CC}">
              <c16:uniqueId val="{00000006-7F6B-458B-AB7F-80326B232F11}"/>
            </c:ext>
          </c:extLst>
        </c:ser>
        <c:ser>
          <c:idx val="6"/>
          <c:order val="6"/>
          <c:tx>
            <c:strRef>
              <c:f>VÝSLEDKY_1_2_3!$C$712</c:f>
              <c:strCache>
                <c:ptCount val="1"/>
                <c:pt idx="0">
                  <c:v>ZAKÁZKY A DODAVATELÉ</c:v>
                </c:pt>
              </c:strCache>
            </c:strRef>
          </c:tx>
          <c:spPr>
            <a:ln w="25400" cap="rnd">
              <a:noFill/>
              <a:round/>
            </a:ln>
            <a:effectLst/>
          </c:spPr>
          <c:marker>
            <c:symbol val="circle"/>
            <c:size val="12"/>
            <c:spPr>
              <a:solidFill>
                <a:schemeClr val="tx2">
                  <a:lumMod val="40000"/>
                  <a:lumOff val="60000"/>
                </a:schemeClr>
              </a:solidFill>
              <a:ln w="9525">
                <a:noFill/>
              </a:ln>
              <a:effectLst/>
            </c:spPr>
          </c:marker>
          <c:val>
            <c:numRef>
              <c:f>VÝSLEDKY_1_2_3!$D$712:$AK$712</c:f>
              <c:numCache>
                <c:formatCode>0.00_ ;\-0.00\ </c:formatCode>
                <c:ptCount val="34"/>
                <c:pt idx="0">
                  <c:v>3.6666666666666665</c:v>
                </c:pt>
                <c:pt idx="1">
                  <c:v>2.8333333333333335</c:v>
                </c:pt>
                <c:pt idx="2">
                  <c:v>3.8333333333333335</c:v>
                </c:pt>
                <c:pt idx="3">
                  <c:v>4.166666666666667</c:v>
                </c:pt>
                <c:pt idx="4">
                  <c:v>3.1666666666666665</c:v>
                </c:pt>
                <c:pt idx="5">
                  <c:v>3</c:v>
                </c:pt>
                <c:pt idx="6">
                  <c:v>2.5</c:v>
                </c:pt>
                <c:pt idx="7">
                  <c:v>1.3333333333333333</c:v>
                </c:pt>
                <c:pt idx="8">
                  <c:v>2.5</c:v>
                </c:pt>
                <c:pt idx="9">
                  <c:v>2.8333333333333335</c:v>
                </c:pt>
                <c:pt idx="10">
                  <c:v>2.3333333333333335</c:v>
                </c:pt>
                <c:pt idx="11">
                  <c:v>3.6666666666666665</c:v>
                </c:pt>
                <c:pt idx="12">
                  <c:v>4.333333333333333</c:v>
                </c:pt>
                <c:pt idx="13">
                  <c:v>1.8333333333333333</c:v>
                </c:pt>
                <c:pt idx="14">
                  <c:v>3.1666666666666665</c:v>
                </c:pt>
                <c:pt idx="15">
                  <c:v>4.333333333333333</c:v>
                </c:pt>
                <c:pt idx="16">
                  <c:v>4.666666666666667</c:v>
                </c:pt>
                <c:pt idx="17">
                  <c:v>4.666666666666667</c:v>
                </c:pt>
                <c:pt idx="18">
                  <c:v>4</c:v>
                </c:pt>
                <c:pt idx="19">
                  <c:v>3.6666666666666665</c:v>
                </c:pt>
                <c:pt idx="20">
                  <c:v>4.5</c:v>
                </c:pt>
                <c:pt idx="21">
                  <c:v>4.166666666666667</c:v>
                </c:pt>
                <c:pt idx="22">
                  <c:v>2.5</c:v>
                </c:pt>
                <c:pt idx="23">
                  <c:v>3.1666666666666665</c:v>
                </c:pt>
                <c:pt idx="24">
                  <c:v>4</c:v>
                </c:pt>
                <c:pt idx="25">
                  <c:v>1.3333333333333333</c:v>
                </c:pt>
                <c:pt idx="26">
                  <c:v>4.666666666666667</c:v>
                </c:pt>
                <c:pt idx="27">
                  <c:v>3</c:v>
                </c:pt>
                <c:pt idx="28">
                  <c:v>2.5</c:v>
                </c:pt>
                <c:pt idx="29">
                  <c:v>4.333333333333333</c:v>
                </c:pt>
                <c:pt idx="30">
                  <c:v>2.6666666666666665</c:v>
                </c:pt>
                <c:pt idx="31">
                  <c:v>3</c:v>
                </c:pt>
                <c:pt idx="32">
                  <c:v>3.3333333333333335</c:v>
                </c:pt>
                <c:pt idx="33">
                  <c:v>3</c:v>
                </c:pt>
              </c:numCache>
            </c:numRef>
          </c:val>
          <c:smooth val="0"/>
          <c:extLst>
            <c:ext xmlns:c16="http://schemas.microsoft.com/office/drawing/2014/chart" uri="{C3380CC4-5D6E-409C-BE32-E72D297353CC}">
              <c16:uniqueId val="{00000007-7F6B-458B-AB7F-80326B232F11}"/>
            </c:ext>
          </c:extLst>
        </c:ser>
        <c:dLbls>
          <c:showLegendKey val="0"/>
          <c:showVal val="0"/>
          <c:showCatName val="0"/>
          <c:showSerName val="0"/>
          <c:showPercent val="0"/>
          <c:showBubbleSize val="0"/>
        </c:dLbls>
        <c:marker val="1"/>
        <c:smooth val="0"/>
        <c:axId val="1090294440"/>
        <c:axId val="1090294768"/>
      </c:lineChart>
      <c:catAx>
        <c:axId val="10902944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cs-CZ"/>
          </a:p>
        </c:txPr>
        <c:crossAx val="1090294768"/>
        <c:crosses val="autoZero"/>
        <c:auto val="1"/>
        <c:lblAlgn val="ctr"/>
        <c:lblOffset val="100"/>
        <c:noMultiLvlLbl val="0"/>
      </c:catAx>
      <c:valAx>
        <c:axId val="1090294768"/>
        <c:scaling>
          <c:orientation val="minMax"/>
          <c:max val="5"/>
          <c:min val="1"/>
        </c:scaling>
        <c:delete val="0"/>
        <c:axPos val="l"/>
        <c:majorGridlines>
          <c:spPr>
            <a:ln w="9525" cap="flat" cmpd="sng" algn="ctr">
              <a:noFill/>
              <a:round/>
            </a:ln>
            <a:effectLst/>
          </c:spPr>
        </c:majorGridlines>
        <c:numFmt formatCode="0.00_ ;\-0.00\ "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cs-CZ"/>
          </a:p>
        </c:txPr>
        <c:crossAx val="1090294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lang="en-US" sz="1800" b="1" i="0" u="none" strike="noStrike" kern="1200" spc="0" baseline="0">
                <a:solidFill>
                  <a:sysClr val="windowText" lastClr="000000"/>
                </a:solidFill>
                <a:latin typeface="+mn-lt"/>
                <a:ea typeface="+mn-ea"/>
                <a:cs typeface="+mn-cs"/>
              </a:defRPr>
            </a:pPr>
            <a:r>
              <a:rPr lang="cs-CZ"/>
              <a:t>CELKOVÁ MATURITA ZA SEKCE 1,2,3 (PRŮMĚRNÁ HODNOTA)</a:t>
            </a:r>
          </a:p>
        </c:rich>
      </c:tx>
      <c:layout>
        <c:manualLayout>
          <c:xMode val="edge"/>
          <c:yMode val="edge"/>
          <c:x val="3.3050737406278799E-2"/>
          <c:y val="1.3306078591569893E-2"/>
        </c:manualLayout>
      </c:layout>
      <c:overlay val="0"/>
      <c:spPr>
        <a:noFill/>
        <a:ln>
          <a:noFill/>
        </a:ln>
        <a:effectLst/>
      </c:spPr>
      <c:txPr>
        <a:bodyPr rot="0" spcFirstLastPara="1" vertOverflow="ellipsis" vert="horz" wrap="square" anchor="ctr" anchorCtr="1"/>
        <a:lstStyle/>
        <a:p>
          <a:pPr algn="l">
            <a:defRPr lang="en-US" sz="1800" b="1" i="0" u="none" strike="noStrike" kern="1200" spc="0" baseline="0">
              <a:solidFill>
                <a:sysClr val="windowText" lastClr="000000"/>
              </a:solidFill>
              <a:latin typeface="+mn-lt"/>
              <a:ea typeface="+mn-ea"/>
              <a:cs typeface="+mn-cs"/>
            </a:defRPr>
          </a:pPr>
          <a:endParaRPr lang="cs-CZ"/>
        </a:p>
      </c:txPr>
    </c:title>
    <c:autoTitleDeleted val="0"/>
    <c:plotArea>
      <c:layout>
        <c:manualLayout>
          <c:layoutTarget val="inner"/>
          <c:xMode val="edge"/>
          <c:yMode val="edge"/>
          <c:x val="2.9993007410603692E-2"/>
          <c:y val="8.3330731983480261E-2"/>
          <c:w val="0.95991507006372911"/>
          <c:h val="0.89294980647472444"/>
        </c:manualLayout>
      </c:layout>
      <c:scatterChart>
        <c:scatterStyle val="lineMarker"/>
        <c:varyColors val="0"/>
        <c:ser>
          <c:idx val="0"/>
          <c:order val="0"/>
          <c:tx>
            <c:strRef>
              <c:f>VÝSLEDKY_1_2_3!$C$781</c:f>
              <c:strCache>
                <c:ptCount val="1"/>
                <c:pt idx="0">
                  <c:v>CELKOVÁ MATURITA ZA SEKCE 1,2,3 (PRŮMĚRNÁ HODNOTA)</c:v>
                </c:pt>
              </c:strCache>
            </c:strRef>
          </c:tx>
          <c:spPr>
            <a:ln w="25400" cap="rnd">
              <a:noFill/>
              <a:round/>
            </a:ln>
            <a:effectLst/>
          </c:spPr>
          <c:marker>
            <c:symbol val="circle"/>
            <c:size val="12"/>
            <c:spPr>
              <a:solidFill>
                <a:schemeClr val="accent1">
                  <a:lumMod val="50000"/>
                </a:schemeClr>
              </a:solidFill>
              <a:ln w="38100">
                <a:noFill/>
              </a:ln>
              <a:effectLst/>
            </c:spPr>
          </c:marker>
          <c:dPt>
            <c:idx val="0"/>
            <c:marker>
              <c:symbol val="circle"/>
              <c:size val="12"/>
              <c:spPr>
                <a:solidFill>
                  <a:srgbClr val="00B0F0"/>
                </a:solidFill>
                <a:ln w="38100">
                  <a:noFill/>
                </a:ln>
                <a:effectLst/>
              </c:spPr>
            </c:marker>
            <c:bubble3D val="0"/>
            <c:extLst>
              <c:ext xmlns:c16="http://schemas.microsoft.com/office/drawing/2014/chart" uri="{C3380CC4-5D6E-409C-BE32-E72D297353CC}">
                <c16:uniqueId val="{00000004-A2E4-4159-9006-3A05E589A701}"/>
              </c:ext>
            </c:extLst>
          </c:dPt>
          <c:dPt>
            <c:idx val="1"/>
            <c:marker>
              <c:symbol val="circle"/>
              <c:size val="12"/>
              <c:spPr>
                <a:solidFill>
                  <a:srgbClr val="00B0F0"/>
                </a:solidFill>
                <a:ln w="38100">
                  <a:noFill/>
                </a:ln>
                <a:effectLst/>
              </c:spPr>
            </c:marker>
            <c:bubble3D val="0"/>
            <c:extLst>
              <c:ext xmlns:c16="http://schemas.microsoft.com/office/drawing/2014/chart" uri="{C3380CC4-5D6E-409C-BE32-E72D297353CC}">
                <c16:uniqueId val="{0000000D-18B5-4534-AAF4-9CA22520D2FE}"/>
              </c:ext>
            </c:extLst>
          </c:dPt>
          <c:dPt>
            <c:idx val="2"/>
            <c:marker>
              <c:symbol val="circle"/>
              <c:size val="12"/>
              <c:spPr>
                <a:solidFill>
                  <a:srgbClr val="00B0F0"/>
                </a:solidFill>
                <a:ln w="38100">
                  <a:noFill/>
                </a:ln>
                <a:effectLst/>
              </c:spPr>
            </c:marker>
            <c:bubble3D val="0"/>
            <c:extLst>
              <c:ext xmlns:c16="http://schemas.microsoft.com/office/drawing/2014/chart" uri="{C3380CC4-5D6E-409C-BE32-E72D297353CC}">
                <c16:uniqueId val="{0000000E-18B5-4534-AAF4-9CA22520D2FE}"/>
              </c:ext>
            </c:extLst>
          </c:dPt>
          <c:dPt>
            <c:idx val="3"/>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43-9242-47C0-A80E-AFED2CDF1FAA}"/>
              </c:ext>
            </c:extLst>
          </c:dPt>
          <c:dPt>
            <c:idx val="4"/>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5-A2E4-4159-9006-3A05E589A701}"/>
              </c:ext>
            </c:extLst>
          </c:dPt>
          <c:dPt>
            <c:idx val="5"/>
            <c:marker>
              <c:symbol val="circle"/>
              <c:size val="12"/>
              <c:spPr>
                <a:solidFill>
                  <a:srgbClr val="00B0F0"/>
                </a:solidFill>
                <a:ln w="38100">
                  <a:noFill/>
                </a:ln>
                <a:effectLst/>
              </c:spPr>
            </c:marker>
            <c:bubble3D val="0"/>
            <c:extLst>
              <c:ext xmlns:c16="http://schemas.microsoft.com/office/drawing/2014/chart" uri="{C3380CC4-5D6E-409C-BE32-E72D297353CC}">
                <c16:uniqueId val="{00000002-4E91-446C-9B1C-F558F7B3CA19}"/>
              </c:ext>
            </c:extLst>
          </c:dPt>
          <c:dPt>
            <c:idx val="6"/>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B-D822-4D2B-AA2B-E16629EC0121}"/>
              </c:ext>
            </c:extLst>
          </c:dPt>
          <c:dPt>
            <c:idx val="7"/>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1-2A01-4BB3-86AE-735BEEB761C0}"/>
              </c:ext>
            </c:extLst>
          </c:dPt>
          <c:dPt>
            <c:idx val="8"/>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7-74D3-455B-B21D-0B6276833B05}"/>
              </c:ext>
            </c:extLst>
          </c:dPt>
          <c:dPt>
            <c:idx val="9"/>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09-05B3-4B83-808A-552A8AA897B6}"/>
              </c:ext>
            </c:extLst>
          </c:dPt>
          <c:dPt>
            <c:idx val="10"/>
            <c:marker>
              <c:symbol val="circle"/>
              <c:size val="12"/>
              <c:spPr>
                <a:solidFill>
                  <a:srgbClr val="00B0F0"/>
                </a:solidFill>
                <a:ln w="38100">
                  <a:noFill/>
                </a:ln>
                <a:effectLst/>
              </c:spPr>
            </c:marker>
            <c:bubble3D val="0"/>
            <c:extLst>
              <c:ext xmlns:c16="http://schemas.microsoft.com/office/drawing/2014/chart" uri="{C3380CC4-5D6E-409C-BE32-E72D297353CC}">
                <c16:uniqueId val="{00000004-7730-421E-8A26-7604EEABF70E}"/>
              </c:ext>
            </c:extLst>
          </c:dPt>
          <c:dPt>
            <c:idx val="11"/>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2-2A01-4BB3-86AE-735BEEB761C0}"/>
              </c:ext>
            </c:extLst>
          </c:dPt>
          <c:dPt>
            <c:idx val="12"/>
            <c:marker>
              <c:symbol val="circle"/>
              <c:size val="12"/>
              <c:spPr>
                <a:solidFill>
                  <a:srgbClr val="00B0F0"/>
                </a:solidFill>
                <a:ln w="38100">
                  <a:noFill/>
                </a:ln>
                <a:effectLst/>
              </c:spPr>
            </c:marker>
            <c:bubble3D val="0"/>
            <c:spPr>
              <a:ln w="25400" cap="rnd">
                <a:noFill/>
                <a:round/>
              </a:ln>
              <a:effectLst/>
            </c:spPr>
            <c:extLst>
              <c:ext xmlns:c16="http://schemas.microsoft.com/office/drawing/2014/chart" uri="{C3380CC4-5D6E-409C-BE32-E72D297353CC}">
                <c16:uniqueId val="{00000013-2A01-4BB3-86AE-735BEEB761C0}"/>
              </c:ext>
            </c:extLst>
          </c:dPt>
          <c:dPt>
            <c:idx val="13"/>
            <c:marker>
              <c:symbol val="circle"/>
              <c:size val="12"/>
              <c:spPr>
                <a:solidFill>
                  <a:srgbClr val="00B0F0"/>
                </a:solidFill>
                <a:ln w="38100">
                  <a:noFill/>
                </a:ln>
                <a:effectLst/>
              </c:spPr>
            </c:marker>
            <c:bubble3D val="0"/>
            <c:extLst>
              <c:ext xmlns:c16="http://schemas.microsoft.com/office/drawing/2014/chart" uri="{C3380CC4-5D6E-409C-BE32-E72D297353CC}">
                <c16:uniqueId val="{00000003-A2E4-4159-9006-3A05E589A701}"/>
              </c:ext>
            </c:extLst>
          </c:dPt>
          <c:dLbls>
            <c:dLbl>
              <c:idx val="0"/>
              <c:layout>
                <c:manualLayout>
                  <c:x val="5.5351909364640493E-3"/>
                  <c:y val="-3.4208948210453775E-2"/>
                </c:manualLayout>
              </c:layout>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2E4-4159-9006-3A05E589A701}"/>
                </c:ext>
              </c:extLst>
            </c:dLbl>
            <c:dLbl>
              <c:idx val="5"/>
              <c:layout>
                <c:manualLayout>
                  <c:x val="-5.5265750686566036E-3"/>
                  <c:y val="-3.3769591095898652E-2"/>
                </c:manualLayout>
              </c:layout>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91-446C-9B1C-F558F7B3CA19}"/>
                </c:ext>
              </c:extLst>
            </c:dLbl>
            <c:dLbl>
              <c:idx val="10"/>
              <c:layout>
                <c:manualLayout>
                  <c:x val="-9.2584742576178503E-4"/>
                  <c:y val="-2.6581561146717239E-2"/>
                </c:manualLayout>
              </c:layout>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30-421E-8A26-7604EEABF70E}"/>
                </c:ext>
              </c:extLst>
            </c:dLbl>
            <c:dLbl>
              <c:idx val="12"/>
              <c:layout>
                <c:manualLayout>
                  <c:x val="-9.4552418322178776E-3"/>
                  <c:y val="-4.7565008730755129E-2"/>
                </c:manualLayout>
              </c:layout>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1-4BB3-86AE-735BEEB761C0}"/>
                </c:ext>
              </c:extLst>
            </c:dLbl>
            <c:dLbl>
              <c:idx val="16"/>
              <c:layout>
                <c:manualLayout>
                  <c:x val="8.1137813585765908E-4"/>
                  <c:y val="1.650273554105219E-2"/>
                </c:manualLayout>
              </c:layout>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30-421E-8A26-7604EEABF70E}"/>
                </c:ext>
              </c:extLst>
            </c:dLbl>
            <c:dLbl>
              <c:idx val="19"/>
              <c:layout>
                <c:manualLayout>
                  <c:x val="-2.2826972001798864E-2"/>
                  <c:y val="2.4577429640485371E-2"/>
                </c:manualLayout>
              </c:layout>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30-421E-8A26-7604EEABF70E}"/>
                </c:ext>
              </c:extLst>
            </c:dLbl>
            <c:dLbl>
              <c:idx val="27"/>
              <c:layout>
                <c:manualLayout>
                  <c:x val="-2.06058482758084E-2"/>
                  <c:y val="-3.3769591095898652E-2"/>
                </c:manualLayout>
              </c:layout>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386-4749-8AAD-789E35858716}"/>
                </c:ext>
              </c:extLst>
            </c:dLbl>
            <c:dLbl>
              <c:idx val="29"/>
              <c:layout>
                <c:manualLayout>
                  <c:x val="-1.9655532078671514E-2"/>
                  <c:y val="-3.0175576121307911E-2"/>
                </c:manualLayout>
              </c:layout>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386-4749-8AAD-789E35858716}"/>
                </c:ext>
              </c:extLst>
            </c:dLbl>
            <c:dLbl>
              <c:idx val="30"/>
              <c:layout>
                <c:manualLayout>
                  <c:x val="-3.1284063122601444E-2"/>
                  <c:y val="-4.2962602214991333E-2"/>
                </c:manualLayout>
              </c:layout>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8B5-4534-AAF4-9CA22520D2FE}"/>
                </c:ext>
              </c:extLst>
            </c:dLbl>
            <c:dLbl>
              <c:idx val="32"/>
              <c:layout>
                <c:manualLayout>
                  <c:x val="-1.0159370998332553E-2"/>
                  <c:y val="-2.7520308508476397E-2"/>
                </c:manualLayout>
              </c:layout>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B24-4C4C-AD5D-8CCDBA2E10EC}"/>
                </c:ext>
              </c:extLst>
            </c:dLbl>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lang="en-US" sz="1200" b="1" i="0" u="none" strike="noStrike" kern="1200" baseline="0">
                    <a:solidFill>
                      <a:schemeClr val="tx1"/>
                    </a:solidFill>
                    <a:latin typeface="+mn-lt"/>
                    <a:ea typeface="+mn-ea"/>
                    <a:cs typeface="+mn-cs"/>
                  </a:defRPr>
                </a:pPr>
                <a:endParaRPr lang="cs-CZ"/>
              </a:p>
            </c:txPr>
            <c:dLblPos val="t"/>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xVal>
            <c:strRef>
              <c:f>VÝSLEDKY_1_2_3!$D$776:$AK$776</c:f>
              <c:strCache>
                <c:ptCount val="34"/>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pt idx="23">
                  <c:v>ÚSÚ 21</c:v>
                </c:pt>
                <c:pt idx="24">
                  <c:v>ÚSÚ 22</c:v>
                </c:pt>
                <c:pt idx="25">
                  <c:v>ÚSÚ 23</c:v>
                </c:pt>
                <c:pt idx="26">
                  <c:v>ÚSÚ 24</c:v>
                </c:pt>
                <c:pt idx="27">
                  <c:v>ÚSÚ 25</c:v>
                </c:pt>
                <c:pt idx="28">
                  <c:v>ÚSÚ 26</c:v>
                </c:pt>
                <c:pt idx="29">
                  <c:v>ÚSÚ 27</c:v>
                </c:pt>
                <c:pt idx="30">
                  <c:v>ÚSÚ 28</c:v>
                </c:pt>
                <c:pt idx="31">
                  <c:v>ÚSÚ 29</c:v>
                </c:pt>
                <c:pt idx="32">
                  <c:v>ÚSÚ 30</c:v>
                </c:pt>
                <c:pt idx="33">
                  <c:v>ÚSÚ 31</c:v>
                </c:pt>
              </c:strCache>
            </c:strRef>
          </c:xVal>
          <c:yVal>
            <c:numRef>
              <c:f>VÝSLEDKY_1_2_3!$D$781:$AK$781</c:f>
              <c:numCache>
                <c:formatCode>0.00_ ;\-0.00\ </c:formatCode>
                <c:ptCount val="34"/>
                <c:pt idx="0">
                  <c:v>3.3823529411764706</c:v>
                </c:pt>
                <c:pt idx="1">
                  <c:v>2.4705882352941178</c:v>
                </c:pt>
                <c:pt idx="2">
                  <c:v>4.117647058823529</c:v>
                </c:pt>
                <c:pt idx="3">
                  <c:v>3.5588235294117645</c:v>
                </c:pt>
                <c:pt idx="4">
                  <c:v>2.9411764705882355</c:v>
                </c:pt>
                <c:pt idx="5">
                  <c:v>3</c:v>
                </c:pt>
                <c:pt idx="6">
                  <c:v>2.7647058823529411</c:v>
                </c:pt>
                <c:pt idx="7">
                  <c:v>2.0882352941176472</c:v>
                </c:pt>
                <c:pt idx="8">
                  <c:v>2.6470588235294117</c:v>
                </c:pt>
                <c:pt idx="9">
                  <c:v>2.9117647058823528</c:v>
                </c:pt>
                <c:pt idx="10">
                  <c:v>2.8235294117647061</c:v>
                </c:pt>
                <c:pt idx="11">
                  <c:v>3.5588235294117645</c:v>
                </c:pt>
                <c:pt idx="12">
                  <c:v>3.6764705882352939</c:v>
                </c:pt>
                <c:pt idx="13">
                  <c:v>1.7941176470588236</c:v>
                </c:pt>
                <c:pt idx="14">
                  <c:v>2.9117647058823528</c:v>
                </c:pt>
                <c:pt idx="15">
                  <c:v>3.6470588235294117</c:v>
                </c:pt>
                <c:pt idx="16">
                  <c:v>4.5588235294117645</c:v>
                </c:pt>
                <c:pt idx="17">
                  <c:v>2.7941176470588234</c:v>
                </c:pt>
                <c:pt idx="18">
                  <c:v>3.3529411764705883</c:v>
                </c:pt>
                <c:pt idx="19">
                  <c:v>2.4705882352941178</c:v>
                </c:pt>
                <c:pt idx="20">
                  <c:v>3.9117647058823528</c:v>
                </c:pt>
                <c:pt idx="21">
                  <c:v>2.9411764705882355</c:v>
                </c:pt>
                <c:pt idx="22">
                  <c:v>2.4705882352941178</c:v>
                </c:pt>
                <c:pt idx="23">
                  <c:v>3.2058823529411766</c:v>
                </c:pt>
                <c:pt idx="24">
                  <c:v>4.1470588235294121</c:v>
                </c:pt>
                <c:pt idx="25">
                  <c:v>2.0294117647058822</c:v>
                </c:pt>
                <c:pt idx="26">
                  <c:v>3.2058823529411766</c:v>
                </c:pt>
                <c:pt idx="27">
                  <c:v>2.9705882352941178</c:v>
                </c:pt>
                <c:pt idx="28">
                  <c:v>3.5</c:v>
                </c:pt>
                <c:pt idx="29">
                  <c:v>3.3823529411764706</c:v>
                </c:pt>
                <c:pt idx="30">
                  <c:v>2.3529411764705883</c:v>
                </c:pt>
                <c:pt idx="31">
                  <c:v>2.7647058823529411</c:v>
                </c:pt>
                <c:pt idx="32">
                  <c:v>2.6176470588235294</c:v>
                </c:pt>
                <c:pt idx="33">
                  <c:v>2.0882352941176472</c:v>
                </c:pt>
              </c:numCache>
            </c:numRef>
          </c:yVal>
          <c:smooth val="0"/>
          <c:extLst>
            <c:ext xmlns:c16="http://schemas.microsoft.com/office/drawing/2014/chart" uri="{C3380CC4-5D6E-409C-BE32-E72D297353CC}">
              <c16:uniqueId val="{00000001-7730-421E-8A26-7604EEABF70E}"/>
            </c:ext>
          </c:extLst>
        </c:ser>
        <c:ser>
          <c:idx val="1"/>
          <c:order val="1"/>
          <c:tx>
            <c:strRef>
              <c:f>VÝSLEDKY_1_2_3!$C$782</c:f>
              <c:strCache>
                <c:ptCount val="1"/>
                <c:pt idx="0">
                  <c:v>CELKOVÝ PRŮMĚR ZA VŠECHNY SUBJEKTY</c:v>
                </c:pt>
              </c:strCache>
            </c:strRef>
          </c:tx>
          <c:spPr>
            <a:ln w="28575" cap="rnd">
              <a:solidFill>
                <a:schemeClr val="tx1"/>
              </a:solidFill>
              <a:prstDash val="dashDot"/>
              <a:round/>
            </a:ln>
            <a:effectLst/>
          </c:spPr>
          <c:marker>
            <c:symbol val="none"/>
          </c:marker>
          <c:xVal>
            <c:strRef>
              <c:f>VÝSLEDKY_1_2_3!$D$776:$AK$776</c:f>
              <c:strCache>
                <c:ptCount val="34"/>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pt idx="23">
                  <c:v>ÚSÚ 21</c:v>
                </c:pt>
                <c:pt idx="24">
                  <c:v>ÚSÚ 22</c:v>
                </c:pt>
                <c:pt idx="25">
                  <c:v>ÚSÚ 23</c:v>
                </c:pt>
                <c:pt idx="26">
                  <c:v>ÚSÚ 24</c:v>
                </c:pt>
                <c:pt idx="27">
                  <c:v>ÚSÚ 25</c:v>
                </c:pt>
                <c:pt idx="28">
                  <c:v>ÚSÚ 26</c:v>
                </c:pt>
                <c:pt idx="29">
                  <c:v>ÚSÚ 27</c:v>
                </c:pt>
                <c:pt idx="30">
                  <c:v>ÚSÚ 28</c:v>
                </c:pt>
                <c:pt idx="31">
                  <c:v>ÚSÚ 29</c:v>
                </c:pt>
                <c:pt idx="32">
                  <c:v>ÚSÚ 30</c:v>
                </c:pt>
                <c:pt idx="33">
                  <c:v>ÚSÚ 31</c:v>
                </c:pt>
              </c:strCache>
            </c:strRef>
          </c:xVal>
          <c:yVal>
            <c:numRef>
              <c:f>VÝSLEDKY_1_2_3!$D$782:$AK$782</c:f>
              <c:numCache>
                <c:formatCode>0.00</c:formatCode>
                <c:ptCount val="34"/>
                <c:pt idx="0">
                  <c:v>3.0311418685121105</c:v>
                </c:pt>
                <c:pt idx="1">
                  <c:v>3.0311418685121105</c:v>
                </c:pt>
                <c:pt idx="2">
                  <c:v>3.0311418685121105</c:v>
                </c:pt>
                <c:pt idx="3">
                  <c:v>3.0311418685121105</c:v>
                </c:pt>
                <c:pt idx="4">
                  <c:v>3.0311418685121105</c:v>
                </c:pt>
                <c:pt idx="5">
                  <c:v>3.0311418685121105</c:v>
                </c:pt>
                <c:pt idx="6">
                  <c:v>3.0311418685121105</c:v>
                </c:pt>
                <c:pt idx="7">
                  <c:v>3.0311418685121105</c:v>
                </c:pt>
                <c:pt idx="8">
                  <c:v>3.0311418685121105</c:v>
                </c:pt>
                <c:pt idx="9">
                  <c:v>3.0311418685121105</c:v>
                </c:pt>
                <c:pt idx="10">
                  <c:v>3.0311418685121105</c:v>
                </c:pt>
                <c:pt idx="11">
                  <c:v>3.0311418685121105</c:v>
                </c:pt>
                <c:pt idx="12">
                  <c:v>3.0311418685121105</c:v>
                </c:pt>
                <c:pt idx="13">
                  <c:v>3.0311418685121105</c:v>
                </c:pt>
                <c:pt idx="14">
                  <c:v>3.0311418685121105</c:v>
                </c:pt>
                <c:pt idx="15">
                  <c:v>3.0311418685121105</c:v>
                </c:pt>
                <c:pt idx="16">
                  <c:v>3.0311418685121105</c:v>
                </c:pt>
                <c:pt idx="17">
                  <c:v>3.0311418685121105</c:v>
                </c:pt>
                <c:pt idx="18">
                  <c:v>3.0311418685121105</c:v>
                </c:pt>
                <c:pt idx="19">
                  <c:v>3.0311418685121105</c:v>
                </c:pt>
                <c:pt idx="20">
                  <c:v>3.0311418685121105</c:v>
                </c:pt>
                <c:pt idx="21">
                  <c:v>3.0311418685121105</c:v>
                </c:pt>
                <c:pt idx="22">
                  <c:v>3.0311418685121105</c:v>
                </c:pt>
                <c:pt idx="23">
                  <c:v>3.0311418685121105</c:v>
                </c:pt>
                <c:pt idx="24">
                  <c:v>3.0311418685121105</c:v>
                </c:pt>
                <c:pt idx="25">
                  <c:v>3.0311418685121105</c:v>
                </c:pt>
                <c:pt idx="26">
                  <c:v>3.0311418685121105</c:v>
                </c:pt>
                <c:pt idx="27">
                  <c:v>3.0311418685121105</c:v>
                </c:pt>
                <c:pt idx="28">
                  <c:v>3.0311418685121105</c:v>
                </c:pt>
                <c:pt idx="29">
                  <c:v>3.0311418685121105</c:v>
                </c:pt>
                <c:pt idx="30">
                  <c:v>3.0311418685121105</c:v>
                </c:pt>
                <c:pt idx="31">
                  <c:v>3.0311418685121105</c:v>
                </c:pt>
                <c:pt idx="32">
                  <c:v>3.0311418685121105</c:v>
                </c:pt>
                <c:pt idx="33">
                  <c:v>3.0311418685121105</c:v>
                </c:pt>
              </c:numCache>
            </c:numRef>
          </c:yVal>
          <c:smooth val="0"/>
          <c:extLst>
            <c:ext xmlns:c16="http://schemas.microsoft.com/office/drawing/2014/chart" uri="{C3380CC4-5D6E-409C-BE32-E72D297353CC}">
              <c16:uniqueId val="{00000010-18B5-4534-AAF4-9CA22520D2FE}"/>
            </c:ext>
          </c:extLst>
        </c:ser>
        <c:dLbls>
          <c:showLegendKey val="0"/>
          <c:showVal val="0"/>
          <c:showCatName val="0"/>
          <c:showSerName val="0"/>
          <c:showPercent val="0"/>
          <c:showBubbleSize val="0"/>
        </c:dLbls>
        <c:axId val="724126120"/>
        <c:axId val="724124480"/>
      </c:scatterChart>
      <c:valAx>
        <c:axId val="724126120"/>
        <c:scaling>
          <c:orientation val="minMax"/>
          <c:max val="35"/>
          <c:min val="1"/>
        </c:scaling>
        <c:delete val="1"/>
        <c:axPos val="b"/>
        <c:majorGridlines>
          <c:spPr>
            <a:ln w="9525" cap="flat" cmpd="sng" algn="ctr">
              <a:solidFill>
                <a:schemeClr val="bg2"/>
              </a:solidFill>
              <a:round/>
            </a:ln>
            <a:effectLst/>
          </c:spPr>
        </c:majorGridlines>
        <c:minorGridlines>
          <c:spPr>
            <a:ln w="9525" cap="flat" cmpd="sng" algn="ctr">
              <a:solidFill>
                <a:schemeClr val="tx1">
                  <a:lumMod val="5000"/>
                  <a:lumOff val="95000"/>
                </a:schemeClr>
              </a:solidFill>
              <a:round/>
            </a:ln>
            <a:effectLst/>
          </c:spPr>
        </c:minorGridlines>
        <c:majorTickMark val="out"/>
        <c:minorTickMark val="none"/>
        <c:tickLblPos val="nextTo"/>
        <c:crossAx val="724124480"/>
        <c:crossesAt val="1"/>
        <c:crossBetween val="midCat"/>
      </c:valAx>
      <c:valAx>
        <c:axId val="724124480"/>
        <c:scaling>
          <c:orientation val="minMax"/>
          <c:max val="5"/>
          <c:min val="1"/>
        </c:scaling>
        <c:delete val="0"/>
        <c:axPos val="l"/>
        <c:majorGridlines>
          <c:spPr>
            <a:ln w="9525" cap="flat" cmpd="sng" algn="ctr">
              <a:solidFill>
                <a:schemeClr val="tx1">
                  <a:lumMod val="15000"/>
                  <a:lumOff val="85000"/>
                </a:schemeClr>
              </a:solidFill>
              <a:round/>
            </a:ln>
            <a:effectLst/>
          </c:spPr>
        </c:majorGridlines>
        <c:numFmt formatCode="0.0_ ;\-0.0\ "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1" i="0" u="none" strike="noStrike" kern="1200" baseline="0">
                <a:solidFill>
                  <a:schemeClr val="tx1"/>
                </a:solidFill>
                <a:latin typeface="+mn-lt"/>
                <a:ea typeface="+mn-ea"/>
                <a:cs typeface="+mn-cs"/>
              </a:defRPr>
            </a:pPr>
            <a:endParaRPr lang="cs-CZ"/>
          </a:p>
        </c:txPr>
        <c:crossAx val="724126120"/>
        <c:crosses val="autoZero"/>
        <c:crossBetween val="midCat"/>
        <c:majorUnit val="0.5"/>
        <c:minorUnit val="0.1"/>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cs-CZ"/>
    </a:p>
  </c:txPr>
  <c:printSettings>
    <c:headerFooter/>
    <c:pageMargins b="0.78740157499999996" l="0.7" r="0.7" t="0.78740157499999996" header="0.3" footer="0.3"/>
    <c:pageSetup/>
  </c:printSettings>
  <c:userShapes r:id="rId4"/>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Využití SIEM nebo jeho alternativy</a:t>
            </a:r>
          </a:p>
        </c:rich>
      </c:tx>
      <c:layout>
        <c:manualLayout>
          <c:xMode val="edge"/>
          <c:yMode val="edge"/>
          <c:x val="1.9199095072804501E-2"/>
          <c:y val="1.8881866420459022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0"/>
          <c:order val="0"/>
          <c:tx>
            <c:strRef>
              <c:f>VÝSLEDKY_1_2_3!$AM$490:$AM$491</c:f>
              <c:strCache>
                <c:ptCount val="2"/>
                <c:pt idx="0">
                  <c:v>ANO</c:v>
                </c:pt>
                <c:pt idx="1">
                  <c:v>NE</c:v>
                </c:pt>
              </c:strCache>
            </c:strRef>
          </c:tx>
          <c:spPr>
            <a:solidFill>
              <a:srgbClr val="70AD47"/>
            </a:solidFill>
          </c:spPr>
          <c:dPt>
            <c:idx val="0"/>
            <c:bubble3D val="0"/>
            <c:spPr>
              <a:solidFill>
                <a:srgbClr val="70AD47"/>
              </a:solidFill>
              <a:ln w="19050">
                <a:solidFill>
                  <a:sysClr val="window" lastClr="FFFFFF"/>
                </a:solidFill>
              </a:ln>
              <a:effectLst/>
            </c:spPr>
            <c:extLst>
              <c:ext xmlns:c16="http://schemas.microsoft.com/office/drawing/2014/chart" uri="{C3380CC4-5D6E-409C-BE32-E72D297353CC}">
                <c16:uniqueId val="{00000001-0F30-4C8E-BB6E-5044C4EA98F8}"/>
              </c:ext>
            </c:extLst>
          </c:dPt>
          <c:dPt>
            <c:idx val="1"/>
            <c:bubble3D val="0"/>
            <c:spPr>
              <a:solidFill>
                <a:srgbClr val="FF0000"/>
              </a:solidFill>
              <a:ln w="19050">
                <a:solidFill>
                  <a:sysClr val="window" lastClr="FFFFFF"/>
                </a:solidFill>
              </a:ln>
              <a:effectLst/>
            </c:spPr>
            <c:extLst>
              <c:ext xmlns:c16="http://schemas.microsoft.com/office/drawing/2014/chart" uri="{C3380CC4-5D6E-409C-BE32-E72D297353CC}">
                <c16:uniqueId val="{00000003-0F30-4C8E-BB6E-5044C4EA98F8}"/>
              </c:ext>
            </c:extLst>
          </c:dPt>
          <c:dLbls>
            <c:dLbl>
              <c:idx val="0"/>
              <c:layout>
                <c:manualLayout>
                  <c:x val="2.497693231802571E-2"/>
                  <c:y val="-1.150222517961558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30-4C8E-BB6E-5044C4EA98F8}"/>
                </c:ext>
              </c:extLst>
            </c:dLbl>
            <c:dLbl>
              <c:idx val="1"/>
              <c:layout>
                <c:manualLayout>
                  <c:x val="-2.7208530826429295E-2"/>
                  <c:y val="-3.5246242919413508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30-4C8E-BB6E-5044C4EA98F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VÝSLEDKY_1_2_3!$AN$335:$AN$336</c:f>
              <c:strCache>
                <c:ptCount val="2"/>
                <c:pt idx="0">
                  <c:v>ANO</c:v>
                </c:pt>
                <c:pt idx="1">
                  <c:v>NE</c:v>
                </c:pt>
              </c:strCache>
            </c:strRef>
          </c:cat>
          <c:val>
            <c:numRef>
              <c:f>VÝSLEDKY_1_2_3!$AN$490:$AN$491</c:f>
              <c:numCache>
                <c:formatCode>0;\-0;;@</c:formatCode>
                <c:ptCount val="2"/>
                <c:pt idx="0">
                  <c:v>25</c:v>
                </c:pt>
                <c:pt idx="1">
                  <c:v>9</c:v>
                </c:pt>
              </c:numCache>
            </c:numRef>
          </c:val>
          <c:extLst>
            <c:ext xmlns:c16="http://schemas.microsoft.com/office/drawing/2014/chart" uri="{C3380CC4-5D6E-409C-BE32-E72D297353CC}">
              <c16:uniqueId val="{00000004-0F30-4C8E-BB6E-5044C4EA98F8}"/>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a:t>Měříte spokojenost</a:t>
            </a:r>
            <a:r>
              <a:rPr lang="cs-CZ" baseline="0"/>
              <a:t> uživatelů s aplikací/systémem</a:t>
            </a:r>
            <a:r>
              <a:rPr lang="cs-CZ"/>
              <a:t>?</a:t>
            </a:r>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VÝSLEDKY_1_2_3!$AO$564</c:f>
              <c:strCache>
                <c:ptCount val="1"/>
                <c:pt idx="0">
                  <c:v>ROZLOŽENÍ</c:v>
                </c:pt>
              </c:strCache>
            </c:strRef>
          </c:tx>
          <c:dPt>
            <c:idx val="0"/>
            <c:bubble3D val="0"/>
            <c:spPr>
              <a:solidFill>
                <a:sysClr val="windowText" lastClr="000000"/>
              </a:solidFill>
              <a:ln w="19050">
                <a:solidFill>
                  <a:schemeClr val="lt1"/>
                </a:solidFill>
              </a:ln>
              <a:effectLst/>
            </c:spPr>
            <c:extLst>
              <c:ext xmlns:c16="http://schemas.microsoft.com/office/drawing/2014/chart" uri="{C3380CC4-5D6E-409C-BE32-E72D297353CC}">
                <c16:uniqueId val="{00000001-78E1-4C3C-9EFD-4C181A6345B9}"/>
              </c:ext>
            </c:extLst>
          </c:dPt>
          <c:dPt>
            <c:idx val="1"/>
            <c:bubble3D val="0"/>
            <c:spPr>
              <a:solidFill>
                <a:srgbClr val="E7E6E6">
                  <a:lumMod val="75000"/>
                </a:srgbClr>
              </a:solidFill>
              <a:ln w="19050">
                <a:solidFill>
                  <a:schemeClr val="lt1"/>
                </a:solidFill>
              </a:ln>
              <a:effectLst/>
            </c:spPr>
            <c:extLst>
              <c:ext xmlns:c16="http://schemas.microsoft.com/office/drawing/2014/chart" uri="{C3380CC4-5D6E-409C-BE32-E72D297353CC}">
                <c16:uniqueId val="{00000003-78E1-4C3C-9EFD-4C181A6345B9}"/>
              </c:ext>
            </c:extLst>
          </c:dPt>
          <c:dPt>
            <c:idx val="2"/>
            <c:bubble3D val="0"/>
            <c:spPr>
              <a:solidFill>
                <a:srgbClr val="70AD47"/>
              </a:solidFill>
              <a:ln w="19050">
                <a:solidFill>
                  <a:schemeClr val="lt1"/>
                </a:solidFill>
              </a:ln>
              <a:effectLst/>
            </c:spPr>
            <c:extLst>
              <c:ext xmlns:c16="http://schemas.microsoft.com/office/drawing/2014/chart" uri="{C3380CC4-5D6E-409C-BE32-E72D297353CC}">
                <c16:uniqueId val="{00000005-78E1-4C3C-9EFD-4C181A6345B9}"/>
              </c:ext>
            </c:extLst>
          </c:dPt>
          <c:dPt>
            <c:idx val="3"/>
            <c:bubble3D val="0"/>
            <c:spPr>
              <a:solidFill>
                <a:srgbClr val="70AD47"/>
              </a:solidFill>
              <a:ln w="19050">
                <a:solidFill>
                  <a:schemeClr val="lt1"/>
                </a:solidFill>
              </a:ln>
              <a:effectLst/>
            </c:spPr>
            <c:extLst>
              <c:ext xmlns:c16="http://schemas.microsoft.com/office/drawing/2014/chart" uri="{C3380CC4-5D6E-409C-BE32-E72D297353CC}">
                <c16:uniqueId val="{00000007-78E1-4C3C-9EFD-4C181A6345B9}"/>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78E1-4C3C-9EFD-4C181A6345B9}"/>
              </c:ext>
            </c:extLst>
          </c:dPt>
          <c:dLbls>
            <c:dLbl>
              <c:idx val="0"/>
              <c:layout>
                <c:manualLayout>
                  <c:x val="0.10712894373034296"/>
                  <c:y val="6.986464448184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E1-4C3C-9EFD-4C181A6345B9}"/>
                </c:ext>
              </c:extLst>
            </c:dLbl>
            <c:dLbl>
              <c:idx val="1"/>
              <c:layout>
                <c:manualLayout>
                  <c:x val="0.17429462093288001"/>
                  <c:y val="-7.1687981957573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E1-4C3C-9EFD-4C181A6345B9}"/>
                </c:ext>
              </c:extLst>
            </c:dLbl>
            <c:dLbl>
              <c:idx val="2"/>
              <c:layout>
                <c:manualLayout>
                  <c:x val="-5.5602973772069783E-2"/>
                  <c:y val="3.2290146700452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8E1-4C3C-9EFD-4C181A6345B9}"/>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VÝSLEDKY_1_2_3!$AN$574:$AN$576</c:f>
              <c:numCache>
                <c:formatCode>General</c:formatCode>
                <c:ptCount val="3"/>
                <c:pt idx="0">
                  <c:v>1</c:v>
                </c:pt>
                <c:pt idx="1">
                  <c:v>3</c:v>
                </c:pt>
                <c:pt idx="2">
                  <c:v>5</c:v>
                </c:pt>
              </c:numCache>
            </c:numRef>
          </c:cat>
          <c:val>
            <c:numRef>
              <c:f>VÝSLEDKY_1_2_3!$AO$574:$AO$576</c:f>
              <c:numCache>
                <c:formatCode>0%</c:formatCode>
                <c:ptCount val="3"/>
                <c:pt idx="0">
                  <c:v>0.17647058823529413</c:v>
                </c:pt>
                <c:pt idx="1">
                  <c:v>0.61764705882352944</c:v>
                </c:pt>
                <c:pt idx="2">
                  <c:v>0.20588235294117646</c:v>
                </c:pt>
              </c:numCache>
            </c:numRef>
          </c:val>
          <c:extLst>
            <c:ext xmlns:c16="http://schemas.microsoft.com/office/drawing/2014/chart" uri="{C3380CC4-5D6E-409C-BE32-E72D297353CC}">
              <c16:uniqueId val="{0000000A-78E1-4C3C-9EFD-4C181A6345B9}"/>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200" b="1" i="0" u="none" strike="noStrike" kern="1200" spc="0" baseline="0">
                <a:solidFill>
                  <a:sysClr val="windowText" lastClr="000000"/>
                </a:solidFill>
                <a:latin typeface="+mn-lt"/>
                <a:ea typeface="+mn-ea"/>
                <a:cs typeface="+mn-cs"/>
              </a:defRPr>
            </a:pPr>
            <a:r>
              <a:rPr lang="cs-CZ" sz="1200"/>
              <a:t>Využití SaaS - 2018</a:t>
            </a:r>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2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dPt>
            <c:idx val="0"/>
            <c:bubble3D val="0"/>
            <c:spPr>
              <a:solidFill>
                <a:sysClr val="windowText" lastClr="000000"/>
              </a:solidFill>
              <a:ln w="19050">
                <a:solidFill>
                  <a:schemeClr val="lt1"/>
                </a:solidFill>
              </a:ln>
              <a:effectLst/>
            </c:spPr>
            <c:extLst>
              <c:ext xmlns:c16="http://schemas.microsoft.com/office/drawing/2014/chart" uri="{C3380CC4-5D6E-409C-BE32-E72D297353CC}">
                <c16:uniqueId val="{00000001-BF87-4395-B484-3877DB2C7F6C}"/>
              </c:ext>
            </c:extLst>
          </c:dPt>
          <c:dPt>
            <c:idx val="1"/>
            <c:bubble3D val="0"/>
            <c:spPr>
              <a:solidFill>
                <a:srgbClr val="E7E6E6">
                  <a:lumMod val="75000"/>
                </a:srgbClr>
              </a:solidFill>
              <a:ln w="19050">
                <a:solidFill>
                  <a:schemeClr val="lt1"/>
                </a:solidFill>
              </a:ln>
              <a:effectLst/>
            </c:spPr>
            <c:extLst>
              <c:ext xmlns:c16="http://schemas.microsoft.com/office/drawing/2014/chart" uri="{C3380CC4-5D6E-409C-BE32-E72D297353CC}">
                <c16:uniqueId val="{00000003-BF87-4395-B484-3877DB2C7F6C}"/>
              </c:ext>
            </c:extLst>
          </c:dPt>
          <c:dPt>
            <c:idx val="2"/>
            <c:bubble3D val="0"/>
            <c:spPr>
              <a:solidFill>
                <a:srgbClr val="70AD47"/>
              </a:solidFill>
              <a:ln w="19050">
                <a:solidFill>
                  <a:schemeClr val="lt1"/>
                </a:solidFill>
              </a:ln>
              <a:effectLst/>
            </c:spPr>
            <c:extLst>
              <c:ext xmlns:c16="http://schemas.microsoft.com/office/drawing/2014/chart" uri="{C3380CC4-5D6E-409C-BE32-E72D297353CC}">
                <c16:uniqueId val="{00000005-BF87-4395-B484-3877DB2C7F6C}"/>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BF87-4395-B484-3877DB2C7F6C}"/>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BF87-4395-B484-3877DB2C7F6C}"/>
              </c:ext>
            </c:extLst>
          </c:dPt>
          <c:dLbls>
            <c:dLbl>
              <c:idx val="0"/>
              <c:layout>
                <c:manualLayout>
                  <c:x val="2.497693231802571E-2"/>
                  <c:y val="-1.150222517961558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F87-4395-B484-3877DB2C7F6C}"/>
                </c:ext>
              </c:extLst>
            </c:dLbl>
            <c:dLbl>
              <c:idx val="1"/>
              <c:layout>
                <c:manualLayout>
                  <c:x val="1.169916023980515E-2"/>
                  <c:y val="1.3541197226648993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F87-4395-B484-3877DB2C7F6C}"/>
                </c:ext>
              </c:extLst>
            </c:dLbl>
            <c:dLbl>
              <c:idx val="2"/>
              <c:layout>
                <c:manualLayout>
                  <c:x val="-1.9723868835447488E-2"/>
                  <c:y val="3.587989818291714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F87-4395-B484-3877DB2C7F6C}"/>
                </c:ext>
              </c:extLst>
            </c:dLbl>
            <c:dLbl>
              <c:idx val="3"/>
              <c:layout>
                <c:manualLayout>
                  <c:x val="-2.6323110539561611E-2"/>
                  <c:y val="-4.5137324088831083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F87-4395-B484-3877DB2C7F6C}"/>
                </c:ext>
              </c:extLst>
            </c:dLbl>
            <c:dLbl>
              <c:idx val="4"/>
              <c:layout>
                <c:manualLayout>
                  <c:x val="-5.3892675453371418E-2"/>
                  <c:y val="4.2002872982423436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F87-4395-B484-3877DB2C7F6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'[1]3.10'!$A$21:$A$23</c:f>
              <c:strCache>
                <c:ptCount val="3"/>
                <c:pt idx="0">
                  <c:v>Ne</c:v>
                </c:pt>
                <c:pt idx="1">
                  <c:v>Ano, jen od jiných úřadů</c:v>
                </c:pt>
                <c:pt idx="2">
                  <c:v>Ano, včetně komerčních</c:v>
                </c:pt>
              </c:strCache>
            </c:strRef>
          </c:cat>
          <c:val>
            <c:numRef>
              <c:f>'[1]3.10'!$B$21:$B$23</c:f>
              <c:numCache>
                <c:formatCode>General</c:formatCode>
                <c:ptCount val="3"/>
                <c:pt idx="0">
                  <c:v>19</c:v>
                </c:pt>
                <c:pt idx="1">
                  <c:v>3</c:v>
                </c:pt>
                <c:pt idx="2">
                  <c:v>11</c:v>
                </c:pt>
              </c:numCache>
            </c:numRef>
          </c:val>
          <c:extLst>
            <c:ext xmlns:c16="http://schemas.microsoft.com/office/drawing/2014/chart" uri="{C3380CC4-5D6E-409C-BE32-E72D297353CC}">
              <c16:uniqueId val="{0000000A-BF87-4395-B484-3877DB2C7F6C}"/>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0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200" b="1" i="0" u="none" strike="noStrike" kern="1200" spc="0" baseline="0">
                <a:solidFill>
                  <a:sysClr val="windowText" lastClr="000000"/>
                </a:solidFill>
                <a:latin typeface="+mn-lt"/>
                <a:ea typeface="+mn-ea"/>
                <a:cs typeface="+mn-cs"/>
              </a:defRPr>
            </a:pPr>
            <a:r>
              <a:rPr lang="cs-CZ" sz="1200"/>
              <a:t>Využití PaaS, IaaS - 2018</a:t>
            </a:r>
          </a:p>
        </c:rich>
      </c:tx>
      <c:layout>
        <c:manualLayout>
          <c:xMode val="edge"/>
          <c:yMode val="edge"/>
          <c:x val="2.1372615490056635E-2"/>
          <c:y val="1.3541197226649076E-2"/>
        </c:manualLayout>
      </c:layout>
      <c:overlay val="0"/>
      <c:spPr>
        <a:noFill/>
        <a:ln>
          <a:noFill/>
        </a:ln>
        <a:effectLst/>
      </c:spPr>
      <c:txPr>
        <a:bodyPr rot="0" spcFirstLastPara="1" vertOverflow="ellipsis" vert="horz" wrap="square" anchor="ctr" anchorCtr="1"/>
        <a:lstStyle/>
        <a:p>
          <a:pPr algn="l">
            <a:defRPr sz="12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1"/>
          <c:order val="0"/>
          <c:tx>
            <c:strRef>
              <c:f>'[1]3.10'!$B$29</c:f>
              <c:strCache>
                <c:ptCount val="1"/>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648F-4353-A347-63107EE5CD32}"/>
              </c:ext>
            </c:extLst>
          </c:dPt>
          <c:dPt>
            <c:idx val="1"/>
            <c:bubble3D val="0"/>
            <c:spPr>
              <a:solidFill>
                <a:srgbClr val="E7E6E6">
                  <a:lumMod val="75000"/>
                </a:srgbClr>
              </a:solidFill>
              <a:ln w="19050">
                <a:solidFill>
                  <a:schemeClr val="lt1"/>
                </a:solidFill>
              </a:ln>
              <a:effectLst/>
            </c:spPr>
            <c:extLst>
              <c:ext xmlns:c16="http://schemas.microsoft.com/office/drawing/2014/chart" uri="{C3380CC4-5D6E-409C-BE32-E72D297353CC}">
                <c16:uniqueId val="{00000003-648F-4353-A347-63107EE5CD32}"/>
              </c:ext>
            </c:extLst>
          </c:dPt>
          <c:dPt>
            <c:idx val="2"/>
            <c:bubble3D val="0"/>
            <c:spPr>
              <a:solidFill>
                <a:srgbClr val="70AD47"/>
              </a:solidFill>
              <a:ln w="19050">
                <a:solidFill>
                  <a:schemeClr val="lt1"/>
                </a:solidFill>
              </a:ln>
              <a:effectLst/>
            </c:spPr>
            <c:extLst>
              <c:ext xmlns:c16="http://schemas.microsoft.com/office/drawing/2014/chart" uri="{C3380CC4-5D6E-409C-BE32-E72D297353CC}">
                <c16:uniqueId val="{00000005-648F-4353-A347-63107EE5CD32}"/>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648F-4353-A347-63107EE5CD32}"/>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648F-4353-A347-63107EE5CD32}"/>
              </c:ext>
            </c:extLst>
          </c:dPt>
          <c:dLbls>
            <c:dLbl>
              <c:idx val="0"/>
              <c:layout>
                <c:manualLayout>
                  <c:x val="2.497693231802571E-2"/>
                  <c:y val="-1.150222517961558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48F-4353-A347-63107EE5CD32}"/>
                </c:ext>
              </c:extLst>
            </c:dLbl>
            <c:dLbl>
              <c:idx val="1"/>
              <c:layout>
                <c:manualLayout>
                  <c:x val="1.169916023980515E-2"/>
                  <c:y val="1.3541197226648993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48F-4353-A347-63107EE5CD32}"/>
                </c:ext>
              </c:extLst>
            </c:dLbl>
            <c:dLbl>
              <c:idx val="2"/>
              <c:layout>
                <c:manualLayout>
                  <c:x val="2.9247900599512766E-2"/>
                  <c:y val="-2.2568662044415294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48F-4353-A347-63107EE5CD32}"/>
                </c:ext>
              </c:extLst>
            </c:dLbl>
            <c:dLbl>
              <c:idx val="3"/>
              <c:layout>
                <c:manualLayout>
                  <c:x val="-2.6323110539561611E-2"/>
                  <c:y val="-4.5137324088831083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48F-4353-A347-63107EE5CD32}"/>
                </c:ext>
              </c:extLst>
            </c:dLbl>
            <c:dLbl>
              <c:idx val="4"/>
              <c:layout>
                <c:manualLayout>
                  <c:x val="-5.3892675453371418E-2"/>
                  <c:y val="4.2002872982423436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48F-4353-A347-63107EE5CD3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'[1]3.10'!$A$30:$A$32</c:f>
              <c:strCache>
                <c:ptCount val="3"/>
                <c:pt idx="0">
                  <c:v>Ne</c:v>
                </c:pt>
                <c:pt idx="1">
                  <c:v>Ano, jen od jiných úřadů</c:v>
                </c:pt>
                <c:pt idx="2">
                  <c:v>Ano, včetně komerčních</c:v>
                </c:pt>
              </c:strCache>
            </c:strRef>
          </c:cat>
          <c:val>
            <c:numRef>
              <c:f>'[1]3.10'!$B$30:$B$32</c:f>
              <c:numCache>
                <c:formatCode>General</c:formatCode>
                <c:ptCount val="3"/>
                <c:pt idx="0">
                  <c:v>24</c:v>
                </c:pt>
                <c:pt idx="1">
                  <c:v>1</c:v>
                </c:pt>
                <c:pt idx="2">
                  <c:v>8</c:v>
                </c:pt>
              </c:numCache>
            </c:numRef>
          </c:val>
          <c:extLst>
            <c:ext xmlns:c16="http://schemas.microsoft.com/office/drawing/2014/chart" uri="{C3380CC4-5D6E-409C-BE32-E72D297353CC}">
              <c16:uniqueId val="{0000000A-648F-4353-A347-63107EE5CD32}"/>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lgn="l" rtl="0">
            <a:defRPr lang="en-US" sz="10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cs-CZ" b="1">
                <a:solidFill>
                  <a:sysClr val="windowText" lastClr="000000"/>
                </a:solidFill>
              </a:rPr>
              <a:t>SROVNÁNÍ</a:t>
            </a:r>
            <a:r>
              <a:rPr lang="cs-CZ" b="1" baseline="0">
                <a:solidFill>
                  <a:sysClr val="windowText" lastClr="000000"/>
                </a:solidFill>
              </a:rPr>
              <a:t> </a:t>
            </a:r>
            <a:r>
              <a:rPr lang="cs-CZ" b="1">
                <a:solidFill>
                  <a:sysClr val="windowText" lastClr="000000"/>
                </a:solidFill>
              </a:rPr>
              <a:t>VÝSLEDKŮ BENCHMARKŮ 2018 A 2021 ZA </a:t>
            </a:r>
            <a:r>
              <a:rPr lang="cs-CZ" b="1" baseline="0">
                <a:solidFill>
                  <a:sysClr val="windowText" lastClr="000000"/>
                </a:solidFill>
              </a:rPr>
              <a:t>SEKCE 1-3   </a:t>
            </a:r>
            <a:endParaRPr lang="cs-CZ" b="1">
              <a:solidFill>
                <a:sysClr val="windowText" lastClr="000000"/>
              </a:solidFill>
            </a:endParaRPr>
          </a:p>
        </c:rich>
      </c:tx>
      <c:layout>
        <c:manualLayout>
          <c:xMode val="edge"/>
          <c:yMode val="edge"/>
          <c:x val="1.330638517410059E-2"/>
          <c:y val="1.0783756639652366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cs-CZ"/>
        </a:p>
      </c:txPr>
    </c:title>
    <c:autoTitleDeleted val="0"/>
    <c:plotArea>
      <c:layout/>
      <c:scatterChart>
        <c:scatterStyle val="lineMarker"/>
        <c:varyColors val="0"/>
        <c:ser>
          <c:idx val="0"/>
          <c:order val="0"/>
          <c:tx>
            <c:strRef>
              <c:f>VÝSLEDKY_1_2_3!$AR$784</c:f>
              <c:strCache>
                <c:ptCount val="1"/>
                <c:pt idx="0">
                  <c:v>2021</c:v>
                </c:pt>
              </c:strCache>
            </c:strRef>
          </c:tx>
          <c:spPr>
            <a:ln w="19050" cap="rnd">
              <a:noFill/>
              <a:round/>
            </a:ln>
            <a:effectLst/>
          </c:spPr>
          <c:marker>
            <c:symbol val="circle"/>
            <c:size val="15"/>
            <c:spPr>
              <a:solidFill>
                <a:srgbClr val="00B0F0"/>
              </a:solidFill>
              <a:ln w="9525">
                <a:noFill/>
              </a:ln>
              <a:effectLst/>
            </c:spPr>
          </c:marker>
          <c:dLbls>
            <c:dLbl>
              <c:idx val="5"/>
              <c:layout>
                <c:manualLayout>
                  <c:x val="-2.211279128186986E-2"/>
                  <c:y val="3.3445778762146931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2C-4B75-B1F5-8090BB305065}"/>
                </c:ext>
              </c:extLst>
            </c:dLbl>
            <c:dLbl>
              <c:idx val="10"/>
              <c:layout>
                <c:manualLayout>
                  <c:x val="-2.3484959496727596E-2"/>
                  <c:y val="3.560253009007748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72C-4B75-B1F5-8090BB305065}"/>
                </c:ext>
              </c:extLst>
            </c:dLbl>
            <c:dLbl>
              <c:idx val="20"/>
              <c:layout>
                <c:manualLayout>
                  <c:x val="-2.8842291003399315E-2"/>
                  <c:y val="3.4070159061789611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72C-4B75-B1F5-8090BB30506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VÝSLEDKY_1_2_3!$AQ$785:$AQ$807</c:f>
              <c:strCache>
                <c:ptCount val="23"/>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strCache>
            </c:strRef>
          </c:xVal>
          <c:yVal>
            <c:numRef>
              <c:f>VÝSLEDKY_1_2_3!$AR$785:$AR$807</c:f>
              <c:numCache>
                <c:formatCode>0.00</c:formatCode>
                <c:ptCount val="23"/>
                <c:pt idx="0">
                  <c:v>3.3333333333333335</c:v>
                </c:pt>
                <c:pt idx="1">
                  <c:v>2.3703703703703702</c:v>
                </c:pt>
                <c:pt idx="2">
                  <c:v>4.0740740740740744</c:v>
                </c:pt>
                <c:pt idx="3">
                  <c:v>3.6296296296296298</c:v>
                </c:pt>
                <c:pt idx="4">
                  <c:v>3.0370370370370372</c:v>
                </c:pt>
                <c:pt idx="5">
                  <c:v>2.925925925925926</c:v>
                </c:pt>
                <c:pt idx="6">
                  <c:v>2.6296296296296298</c:v>
                </c:pt>
                <c:pt idx="7">
                  <c:v>1.8518518518518519</c:v>
                </c:pt>
                <c:pt idx="8">
                  <c:v>2.5555555555555554</c:v>
                </c:pt>
                <c:pt idx="9">
                  <c:v>2.7777777777777777</c:v>
                </c:pt>
                <c:pt idx="10">
                  <c:v>2.7407407407407409</c:v>
                </c:pt>
                <c:pt idx="11">
                  <c:v>3.5925925925925926</c:v>
                </c:pt>
                <c:pt idx="12">
                  <c:v>3.7037037037037037</c:v>
                </c:pt>
                <c:pt idx="13">
                  <c:v>1.7777777777777777</c:v>
                </c:pt>
                <c:pt idx="14">
                  <c:v>2.7777777777777777</c:v>
                </c:pt>
                <c:pt idx="15">
                  <c:v>3.7407407407407409</c:v>
                </c:pt>
                <c:pt idx="16">
                  <c:v>4.4444444444444446</c:v>
                </c:pt>
                <c:pt idx="17">
                  <c:v>2.6296296296296298</c:v>
                </c:pt>
                <c:pt idx="18">
                  <c:v>3.4074074074074074</c:v>
                </c:pt>
                <c:pt idx="19">
                  <c:v>2.6296296296296298</c:v>
                </c:pt>
                <c:pt idx="20">
                  <c:v>3.8148148148148149</c:v>
                </c:pt>
                <c:pt idx="21">
                  <c:v>2.7777777777777777</c:v>
                </c:pt>
                <c:pt idx="22">
                  <c:v>2.4814814814814814</c:v>
                </c:pt>
              </c:numCache>
            </c:numRef>
          </c:yVal>
          <c:smooth val="0"/>
          <c:extLst>
            <c:ext xmlns:c16="http://schemas.microsoft.com/office/drawing/2014/chart" uri="{C3380CC4-5D6E-409C-BE32-E72D297353CC}">
              <c16:uniqueId val="{00000000-972C-4B75-B1F5-8090BB305065}"/>
            </c:ext>
          </c:extLst>
        </c:ser>
        <c:ser>
          <c:idx val="1"/>
          <c:order val="1"/>
          <c:tx>
            <c:strRef>
              <c:f>VÝSLEDKY_1_2_3!$AS$784</c:f>
              <c:strCache>
                <c:ptCount val="1"/>
                <c:pt idx="0">
                  <c:v>2018</c:v>
                </c:pt>
              </c:strCache>
            </c:strRef>
          </c:tx>
          <c:spPr>
            <a:ln w="19050" cap="rnd">
              <a:noFill/>
              <a:round/>
            </a:ln>
            <a:effectLst/>
          </c:spPr>
          <c:marker>
            <c:symbol val="circle"/>
            <c:size val="15"/>
            <c:spPr>
              <a:solidFill>
                <a:srgbClr val="002060"/>
              </a:solidFill>
              <a:ln w="9525">
                <a:noFill/>
              </a:ln>
              <a:effectLst/>
            </c:spPr>
          </c:marker>
          <c:dLbls>
            <c:dLbl>
              <c:idx val="4"/>
              <c:layout>
                <c:manualLayout>
                  <c:x val="-2.1040784864012188E-2"/>
                  <c:y val="3.7759281418007877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72C-4B75-B1F5-8090BB305065}"/>
                </c:ext>
              </c:extLst>
            </c:dLbl>
            <c:dLbl>
              <c:idx val="14"/>
              <c:layout>
                <c:manualLayout>
                  <c:x val="-2.8842291003399394E-2"/>
                  <c:y val="3.8198003943229454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2C-4B75-B1F5-8090BB305065}"/>
                </c:ext>
              </c:extLst>
            </c:dLbl>
            <c:dLbl>
              <c:idx val="15"/>
              <c:layout>
                <c:manualLayout>
                  <c:x val="-2.9913698544387402E-2"/>
                  <c:y val="3.4070159061789534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72C-4B75-B1F5-8090BB305065}"/>
                </c:ext>
              </c:extLst>
            </c:dLbl>
            <c:dLbl>
              <c:idx val="17"/>
              <c:layout>
                <c:manualLayout>
                  <c:x val="-2.8842291003399394E-2"/>
                  <c:y val="3.6134081502509609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2C-4B75-B1F5-8090BB305065}"/>
                </c:ext>
              </c:extLst>
            </c:dLbl>
            <c:dLbl>
              <c:idx val="19"/>
              <c:layout>
                <c:manualLayout>
                  <c:x val="-2.8842291003399315E-2"/>
                  <c:y val="3.4070159061789611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72C-4B75-B1F5-8090BB305065}"/>
                </c:ext>
              </c:extLst>
            </c:dLbl>
            <c:dLbl>
              <c:idx val="21"/>
              <c:layout>
                <c:manualLayout>
                  <c:x val="-2.8842291003399315E-2"/>
                  <c:y val="3.2006236621069765E-2"/>
                </c:manualLayout>
              </c:layout>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2C-4B75-B1F5-8090BB30506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VÝSLEDKY_1_2_3!$AQ$785:$AQ$807</c:f>
              <c:strCache>
                <c:ptCount val="23"/>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ÚSÚ 01</c:v>
                </c:pt>
                <c:pt idx="15">
                  <c:v>ÚSÚ 02</c:v>
                </c:pt>
                <c:pt idx="16">
                  <c:v>ÚSÚ 04</c:v>
                </c:pt>
                <c:pt idx="17">
                  <c:v>ÚSÚ 09</c:v>
                </c:pt>
                <c:pt idx="18">
                  <c:v>ÚSÚ 10</c:v>
                </c:pt>
                <c:pt idx="19">
                  <c:v>ÚSÚ 11</c:v>
                </c:pt>
                <c:pt idx="20">
                  <c:v>ÚSÚ 17</c:v>
                </c:pt>
                <c:pt idx="21">
                  <c:v>ÚSÚ 18</c:v>
                </c:pt>
                <c:pt idx="22">
                  <c:v>ÚSÚ 19</c:v>
                </c:pt>
              </c:strCache>
            </c:strRef>
          </c:xVal>
          <c:yVal>
            <c:numRef>
              <c:f>VÝSLEDKY_1_2_3!$AS$785:$AS$807</c:f>
              <c:numCache>
                <c:formatCode>0.00</c:formatCode>
                <c:ptCount val="23"/>
                <c:pt idx="0">
                  <c:v>3.074074074074074</c:v>
                </c:pt>
                <c:pt idx="1">
                  <c:v>3.0370370370370372</c:v>
                </c:pt>
                <c:pt idx="2">
                  <c:v>3</c:v>
                </c:pt>
                <c:pt idx="3">
                  <c:v>3.074074074074074</c:v>
                </c:pt>
                <c:pt idx="4">
                  <c:v>2.8888888888888888</c:v>
                </c:pt>
                <c:pt idx="5">
                  <c:v>3.1481481481481484</c:v>
                </c:pt>
                <c:pt idx="6">
                  <c:v>2.925925925925926</c:v>
                </c:pt>
                <c:pt idx="7">
                  <c:v>2.4615384615384617</c:v>
                </c:pt>
                <c:pt idx="8">
                  <c:v>2.8518518518518516</c:v>
                </c:pt>
                <c:pt idx="9">
                  <c:v>2.2222222222222223</c:v>
                </c:pt>
                <c:pt idx="10">
                  <c:v>2.8888888888888888</c:v>
                </c:pt>
                <c:pt idx="11">
                  <c:v>2.5384615384615383</c:v>
                </c:pt>
                <c:pt idx="12">
                  <c:v>3.2962962962962963</c:v>
                </c:pt>
                <c:pt idx="13">
                  <c:v>3.2941176470588234</c:v>
                </c:pt>
                <c:pt idx="14">
                  <c:v>2.5555555555555554</c:v>
                </c:pt>
                <c:pt idx="15">
                  <c:v>3.6666666666666665</c:v>
                </c:pt>
                <c:pt idx="16">
                  <c:v>4</c:v>
                </c:pt>
                <c:pt idx="17">
                  <c:v>2.5555555555555554</c:v>
                </c:pt>
                <c:pt idx="18">
                  <c:v>3.0769230769230771</c:v>
                </c:pt>
                <c:pt idx="19">
                  <c:v>2.4074074074074074</c:v>
                </c:pt>
                <c:pt idx="20">
                  <c:v>4.0370370370370372</c:v>
                </c:pt>
                <c:pt idx="21">
                  <c:v>2.5555555555555554</c:v>
                </c:pt>
                <c:pt idx="22">
                  <c:v>2</c:v>
                </c:pt>
              </c:numCache>
            </c:numRef>
          </c:yVal>
          <c:smooth val="0"/>
          <c:extLst>
            <c:ext xmlns:c16="http://schemas.microsoft.com/office/drawing/2014/chart" uri="{C3380CC4-5D6E-409C-BE32-E72D297353CC}">
              <c16:uniqueId val="{00000001-972C-4B75-B1F5-8090BB305065}"/>
            </c:ext>
          </c:extLst>
        </c:ser>
        <c:dLbls>
          <c:showLegendKey val="0"/>
          <c:showVal val="0"/>
          <c:showCatName val="0"/>
          <c:showSerName val="0"/>
          <c:showPercent val="0"/>
          <c:showBubbleSize val="0"/>
        </c:dLbls>
        <c:axId val="1195779248"/>
        <c:axId val="1195779904"/>
      </c:scatterChart>
      <c:valAx>
        <c:axId val="1195779248"/>
        <c:scaling>
          <c:orientation val="minMax"/>
          <c:max val="24"/>
          <c:min val="0"/>
        </c:scaling>
        <c:delete val="1"/>
        <c:axPos val="b"/>
        <c:minorGridlines>
          <c:spPr>
            <a:ln w="9525" cap="flat" cmpd="sng" algn="ctr">
              <a:solidFill>
                <a:schemeClr val="tx1">
                  <a:lumMod val="5000"/>
                  <a:lumOff val="95000"/>
                </a:schemeClr>
              </a:solidFill>
              <a:round/>
            </a:ln>
            <a:effectLst/>
          </c:spPr>
        </c:minorGridlines>
        <c:majorTickMark val="none"/>
        <c:minorTickMark val="none"/>
        <c:tickLblPos val="nextTo"/>
        <c:crossAx val="1195779904"/>
        <c:crosses val="autoZero"/>
        <c:crossBetween val="midCat"/>
      </c:valAx>
      <c:valAx>
        <c:axId val="1195779904"/>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19577924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cs-CZ" b="1">
                <a:solidFill>
                  <a:sysClr val="windowText" lastClr="000000"/>
                </a:solidFill>
              </a:rPr>
              <a:t>ZMĚNY 2021</a:t>
            </a:r>
            <a:r>
              <a:rPr lang="cs-CZ" b="1" baseline="0">
                <a:solidFill>
                  <a:sysClr val="windowText" lastClr="000000"/>
                </a:solidFill>
              </a:rPr>
              <a:t> vs. </a:t>
            </a:r>
            <a:r>
              <a:rPr lang="cs-CZ" b="1">
                <a:solidFill>
                  <a:sysClr val="windowText" lastClr="000000"/>
                </a:solidFill>
              </a:rPr>
              <a:t>2018</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3-B27F-490E-AD60-D37580FE2C56}"/>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2-B27F-490E-AD60-D37580FE2C56}"/>
              </c:ext>
            </c:extLst>
          </c:dPt>
          <c:dLbls>
            <c:dLbl>
              <c:idx val="0"/>
              <c:layout>
                <c:manualLayout>
                  <c:x val="5.2637576552930887E-2"/>
                  <c:y val="2.932305336832895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27F-490E-AD60-D37580FE2C56}"/>
                </c:ext>
              </c:extLst>
            </c:dLbl>
            <c:dLbl>
              <c:idx val="1"/>
              <c:layout>
                <c:manualLayout>
                  <c:x val="-3.5219925634295712E-2"/>
                  <c:y val="-0.1281878827646544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27F-490E-AD60-D37580FE2C56}"/>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cs-CZ"/>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VÝSLEDKY_1_2_3!$AT$785:$AT$786</c:f>
              <c:strCache>
                <c:ptCount val="2"/>
                <c:pt idx="0">
                  <c:v>ZLEPŠENÍ</c:v>
                </c:pt>
                <c:pt idx="1">
                  <c:v>ZHORŠENÍ</c:v>
                </c:pt>
              </c:strCache>
            </c:strRef>
          </c:cat>
          <c:val>
            <c:numRef>
              <c:f>VÝSLEDKY_1_2_3!$AU$785:$AU$786</c:f>
              <c:numCache>
                <c:formatCode>General</c:formatCode>
                <c:ptCount val="2"/>
                <c:pt idx="0" formatCode="0">
                  <c:v>15</c:v>
                </c:pt>
                <c:pt idx="1">
                  <c:v>8</c:v>
                </c:pt>
              </c:numCache>
            </c:numRef>
          </c:val>
          <c:extLst>
            <c:ext xmlns:c16="http://schemas.microsoft.com/office/drawing/2014/chart" uri="{C3380CC4-5D6E-409C-BE32-E72D297353CC}">
              <c16:uniqueId val="{00000000-B27F-490E-AD60-D37580FE2C56}"/>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cs-CZ" sz="1800" b="1">
                <a:solidFill>
                  <a:sysClr val="windowText" lastClr="000000"/>
                </a:solidFill>
              </a:rPr>
              <a:t>KVALITA</a:t>
            </a:r>
            <a:r>
              <a:rPr lang="cs-CZ" sz="1800" b="1" baseline="0">
                <a:solidFill>
                  <a:sysClr val="windowText" lastClr="000000"/>
                </a:solidFill>
              </a:rPr>
              <a:t> VYPLNĚNÝCH DOTAZNÍKŮ FINANČNÍCH A PERSONÁLNÍCH ÚDAJŮ CELKEM</a:t>
            </a:r>
            <a:endParaRPr lang="cs-CZ" sz="1800" b="1">
              <a:solidFill>
                <a:sysClr val="windowText" lastClr="000000"/>
              </a:solidFill>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0"/>
          <c:order val="0"/>
          <c:dPt>
            <c:idx val="0"/>
            <c:bubble3D val="0"/>
            <c:spPr>
              <a:solidFill>
                <a:srgbClr val="FF0000"/>
              </a:solidFill>
              <a:ln w="19050">
                <a:noFill/>
              </a:ln>
              <a:effectLst/>
            </c:spPr>
            <c:extLst>
              <c:ext xmlns:c16="http://schemas.microsoft.com/office/drawing/2014/chart" uri="{C3380CC4-5D6E-409C-BE32-E72D297353CC}">
                <c16:uniqueId val="{00000004-E803-49A4-A389-2EC6C7CA559F}"/>
              </c:ext>
            </c:extLst>
          </c:dPt>
          <c:dPt>
            <c:idx val="1"/>
            <c:bubble3D val="0"/>
            <c:spPr>
              <a:solidFill>
                <a:schemeClr val="bg1">
                  <a:lumMod val="50000"/>
                </a:schemeClr>
              </a:solidFill>
              <a:ln w="19050">
                <a:noFill/>
              </a:ln>
              <a:effectLst/>
            </c:spPr>
            <c:extLst>
              <c:ext xmlns:c16="http://schemas.microsoft.com/office/drawing/2014/chart" uri="{C3380CC4-5D6E-409C-BE32-E72D297353CC}">
                <c16:uniqueId val="{00000003-E803-49A4-A389-2EC6C7CA559F}"/>
              </c:ext>
            </c:extLst>
          </c:dPt>
          <c:dPt>
            <c:idx val="2"/>
            <c:bubble3D val="0"/>
            <c:spPr>
              <a:solidFill>
                <a:schemeClr val="accent6"/>
              </a:solidFill>
              <a:ln w="19050">
                <a:noFill/>
              </a:ln>
              <a:effectLst/>
            </c:spPr>
            <c:extLst>
              <c:ext xmlns:c16="http://schemas.microsoft.com/office/drawing/2014/chart" uri="{C3380CC4-5D6E-409C-BE32-E72D297353CC}">
                <c16:uniqueId val="{00000002-E803-49A4-A389-2EC6C7CA559F}"/>
              </c:ext>
            </c:extLst>
          </c:dPt>
          <c:dLbls>
            <c:dLbl>
              <c:idx val="0"/>
              <c:layout>
                <c:manualLayout>
                  <c:x val="6.6175853018372699E-2"/>
                  <c:y val="1.55037911927675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803-49A4-A389-2EC6C7CA559F}"/>
                </c:ext>
              </c:extLst>
            </c:dLbl>
            <c:dLbl>
              <c:idx val="1"/>
              <c:layout>
                <c:manualLayout>
                  <c:x val="6.6529855643044616E-2"/>
                  <c:y val="0.1225736366287547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803-49A4-A389-2EC6C7CA559F}"/>
                </c:ext>
              </c:extLst>
            </c:dLbl>
            <c:dLbl>
              <c:idx val="2"/>
              <c:layout>
                <c:manualLayout>
                  <c:x val="-8.7175743657042865E-2"/>
                  <c:y val="0.1463823272090988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803-49A4-A389-2EC6C7CA559F}"/>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VÝSLEDKY_4_5!$C$583:$C$585</c:f>
              <c:strCache>
                <c:ptCount val="3"/>
                <c:pt idx="0">
                  <c:v>NEVYPLNĚNO</c:v>
                </c:pt>
                <c:pt idx="1">
                  <c:v>NEÚPLNÉ</c:v>
                </c:pt>
                <c:pt idx="2">
                  <c:v>OK</c:v>
                </c:pt>
              </c:strCache>
            </c:strRef>
          </c:cat>
          <c:val>
            <c:numRef>
              <c:f>VÝSLEDKY_4_5!$D$583:$D$585</c:f>
              <c:numCache>
                <c:formatCode>General</c:formatCode>
                <c:ptCount val="3"/>
                <c:pt idx="0">
                  <c:v>2</c:v>
                </c:pt>
                <c:pt idx="1">
                  <c:v>18</c:v>
                </c:pt>
                <c:pt idx="2">
                  <c:v>14</c:v>
                </c:pt>
              </c:numCache>
            </c:numRef>
          </c:val>
          <c:extLst>
            <c:ext xmlns:c16="http://schemas.microsoft.com/office/drawing/2014/chart" uri="{C3380CC4-5D6E-409C-BE32-E72D297353CC}">
              <c16:uniqueId val="{00000000-E803-49A4-A389-2EC6C7CA559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ysClr val="windowText" lastClr="000000"/>
                </a:solidFill>
                <a:latin typeface="+mn-lt"/>
                <a:ea typeface="+mn-ea"/>
                <a:cs typeface="+mn-cs"/>
              </a:defRPr>
            </a:pPr>
            <a:r>
              <a:rPr lang="cs-CZ" sz="1800" b="1" i="0" baseline="0">
                <a:effectLst/>
              </a:rPr>
              <a:t>KVALITA VYPLNĚNÝCH DOTAZNÍKŮ FINANČNÍCH A PERSONÁLNÍCH ÚDAJŮ - </a:t>
            </a:r>
            <a:r>
              <a:rPr lang="cs-CZ"/>
              <a:t>ÚSÚ</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0"/>
          <c:order val="0"/>
          <c:dPt>
            <c:idx val="0"/>
            <c:bubble3D val="0"/>
            <c:spPr>
              <a:solidFill>
                <a:srgbClr val="FF0000"/>
              </a:solidFill>
              <a:ln w="19050">
                <a:noFill/>
              </a:ln>
              <a:effectLst/>
            </c:spPr>
            <c:extLst>
              <c:ext xmlns:c16="http://schemas.microsoft.com/office/drawing/2014/chart" uri="{C3380CC4-5D6E-409C-BE32-E72D297353CC}">
                <c16:uniqueId val="{00000004-E803-49A4-A389-2EC6C7CA559F}"/>
              </c:ext>
            </c:extLst>
          </c:dPt>
          <c:dPt>
            <c:idx val="1"/>
            <c:bubble3D val="0"/>
            <c:spPr>
              <a:solidFill>
                <a:schemeClr val="bg1">
                  <a:lumMod val="50000"/>
                </a:schemeClr>
              </a:solidFill>
              <a:ln w="19050">
                <a:noFill/>
              </a:ln>
              <a:effectLst/>
            </c:spPr>
            <c:extLst>
              <c:ext xmlns:c16="http://schemas.microsoft.com/office/drawing/2014/chart" uri="{C3380CC4-5D6E-409C-BE32-E72D297353CC}">
                <c16:uniqueId val="{00000003-E803-49A4-A389-2EC6C7CA559F}"/>
              </c:ext>
            </c:extLst>
          </c:dPt>
          <c:dPt>
            <c:idx val="2"/>
            <c:bubble3D val="0"/>
            <c:spPr>
              <a:solidFill>
                <a:schemeClr val="accent6"/>
              </a:solidFill>
              <a:ln w="19050">
                <a:noFill/>
              </a:ln>
              <a:effectLst/>
            </c:spPr>
            <c:extLst>
              <c:ext xmlns:c16="http://schemas.microsoft.com/office/drawing/2014/chart" uri="{C3380CC4-5D6E-409C-BE32-E72D297353CC}">
                <c16:uniqueId val="{00000002-E803-49A4-A389-2EC6C7CA559F}"/>
              </c:ext>
            </c:extLst>
          </c:dPt>
          <c:dLbls>
            <c:dLbl>
              <c:idx val="0"/>
              <c:layout>
                <c:manualLayout>
                  <c:x val="6.6175853018372699E-2"/>
                  <c:y val="1.55037911927675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803-49A4-A389-2EC6C7CA559F}"/>
                </c:ext>
              </c:extLst>
            </c:dLbl>
            <c:dLbl>
              <c:idx val="1"/>
              <c:layout>
                <c:manualLayout>
                  <c:x val="6.6529855643044616E-2"/>
                  <c:y val="0.1225736366287547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803-49A4-A389-2EC6C7CA559F}"/>
                </c:ext>
              </c:extLst>
            </c:dLbl>
            <c:dLbl>
              <c:idx val="2"/>
              <c:layout>
                <c:manualLayout>
                  <c:x val="-8.7175743657042865E-2"/>
                  <c:y val="0.1463823272090988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803-49A4-A389-2EC6C7CA559F}"/>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VÝSLEDKY_4_5!$C$595:$C$597</c:f>
              <c:strCache>
                <c:ptCount val="3"/>
                <c:pt idx="0">
                  <c:v>NEVYPLNĚNO</c:v>
                </c:pt>
                <c:pt idx="1">
                  <c:v>NEÚPLNÉ</c:v>
                </c:pt>
                <c:pt idx="2">
                  <c:v>OK</c:v>
                </c:pt>
              </c:strCache>
            </c:strRef>
          </c:cat>
          <c:val>
            <c:numRef>
              <c:f>VÝSLEDKY_4_5!$D$595:$D$597</c:f>
              <c:numCache>
                <c:formatCode>General</c:formatCode>
                <c:ptCount val="3"/>
                <c:pt idx="0">
                  <c:v>1</c:v>
                </c:pt>
                <c:pt idx="1">
                  <c:v>6</c:v>
                </c:pt>
                <c:pt idx="2">
                  <c:v>13</c:v>
                </c:pt>
              </c:numCache>
            </c:numRef>
          </c:val>
          <c:extLst>
            <c:ext xmlns:c16="http://schemas.microsoft.com/office/drawing/2014/chart" uri="{C3380CC4-5D6E-409C-BE32-E72D297353CC}">
              <c16:uniqueId val="{00000000-E803-49A4-A389-2EC6C7CA559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r>
              <a:rPr lang="en-US"/>
              <a:t>2.1.1 Máte svého "Digitálního šampiona OVS"?</a:t>
            </a:r>
          </a:p>
        </c:rich>
      </c:tx>
      <c:overlay val="0"/>
      <c:spPr>
        <a:noFill/>
        <a:ln>
          <a:noFill/>
        </a:ln>
        <a:effectLst/>
      </c:spPr>
      <c:txPr>
        <a:bodyPr rot="0" spcFirstLastPara="1" vertOverflow="ellipsis" vert="horz" wrap="square" anchor="ctr" anchorCtr="1"/>
        <a:lstStyle/>
        <a:p>
          <a:pPr algn="ctr" rtl="0">
            <a:defRPr lang="en-US" sz="1400" b="1" i="0" u="none" strike="noStrike" kern="1200" cap="none" spc="50" baseline="0">
              <a:solidFill>
                <a:schemeClr val="tx1"/>
              </a:solidFill>
              <a:latin typeface="+mn-lt"/>
              <a:ea typeface="+mn-ea"/>
              <a:cs typeface="+mn-cs"/>
            </a:defRPr>
          </a:pPr>
          <a:endParaRPr lang="cs-CZ"/>
        </a:p>
      </c:txPr>
    </c:title>
    <c:autoTitleDeleted val="0"/>
    <c:plotArea>
      <c:layout/>
      <c:barChart>
        <c:barDir val="col"/>
        <c:grouping val="clustered"/>
        <c:varyColors val="0"/>
        <c:ser>
          <c:idx val="0"/>
          <c:order val="0"/>
          <c:tx>
            <c:strRef>
              <c:f>VÝSLEDKY_1_2_3!$AM$6</c:f>
              <c:strCache>
                <c:ptCount val="1"/>
                <c:pt idx="0">
                  <c:v>POČET</c:v>
                </c:pt>
              </c:strCache>
            </c:strRef>
          </c:tx>
          <c:spPr>
            <a:noFill/>
            <a:ln w="25400" cap="flat" cmpd="sng" algn="ctr">
              <a:solidFill>
                <a:schemeClr val="accent1"/>
              </a:solidFill>
              <a:miter lim="800000"/>
            </a:ln>
            <a:effectLst/>
          </c:spPr>
          <c:invertIfNegative val="0"/>
          <c:dPt>
            <c:idx val="0"/>
            <c:invertIfNegative val="0"/>
            <c:bubble3D val="0"/>
            <c:spPr>
              <a:solidFill>
                <a:schemeClr val="tx1"/>
              </a:solidFill>
              <a:ln w="25400" cap="flat" cmpd="sng" algn="ctr">
                <a:noFill/>
                <a:miter lim="800000"/>
              </a:ln>
              <a:effectLst/>
            </c:spPr>
            <c:extLst>
              <c:ext xmlns:c16="http://schemas.microsoft.com/office/drawing/2014/chart" uri="{C3380CC4-5D6E-409C-BE32-E72D297353CC}">
                <c16:uniqueId val="{00000001-BDE3-4C3E-A8CE-D574CFF7B613}"/>
              </c:ext>
            </c:extLst>
          </c:dPt>
          <c:dPt>
            <c:idx val="1"/>
            <c:invertIfNegative val="0"/>
            <c:bubble3D val="0"/>
            <c:spPr>
              <a:solidFill>
                <a:srgbClr val="FF2600"/>
              </a:solidFill>
              <a:ln w="25400" cap="flat" cmpd="sng" algn="ctr">
                <a:noFill/>
                <a:miter lim="800000"/>
              </a:ln>
              <a:effectLst/>
            </c:spPr>
            <c:extLst>
              <c:ext xmlns:c16="http://schemas.microsoft.com/office/drawing/2014/chart" uri="{C3380CC4-5D6E-409C-BE32-E72D297353CC}">
                <c16:uniqueId val="{00000002-BDE3-4C3E-A8CE-D574CFF7B613}"/>
              </c:ext>
            </c:extLst>
          </c:dPt>
          <c:dPt>
            <c:idx val="2"/>
            <c:invertIfNegative val="0"/>
            <c:bubble3D val="0"/>
            <c:spPr>
              <a:solidFill>
                <a:schemeClr val="bg1">
                  <a:lumMod val="65000"/>
                </a:schemeClr>
              </a:solidFill>
              <a:ln w="25400" cap="flat" cmpd="sng" algn="ctr">
                <a:noFill/>
                <a:miter lim="800000"/>
              </a:ln>
              <a:effectLst/>
            </c:spPr>
            <c:extLst>
              <c:ext xmlns:c16="http://schemas.microsoft.com/office/drawing/2014/chart" uri="{C3380CC4-5D6E-409C-BE32-E72D297353CC}">
                <c16:uniqueId val="{00000003-BDE3-4C3E-A8CE-D574CFF7B613}"/>
              </c:ext>
            </c:extLst>
          </c:dPt>
          <c:dPt>
            <c:idx val="3"/>
            <c:invertIfNegative val="0"/>
            <c:bubble3D val="0"/>
            <c:spPr>
              <a:solidFill>
                <a:schemeClr val="accent6">
                  <a:lumMod val="40000"/>
                  <a:lumOff val="60000"/>
                </a:schemeClr>
              </a:solidFill>
              <a:ln w="25400" cap="flat" cmpd="sng" algn="ctr">
                <a:noFill/>
                <a:miter lim="800000"/>
              </a:ln>
              <a:effectLst/>
            </c:spPr>
            <c:extLst>
              <c:ext xmlns:c16="http://schemas.microsoft.com/office/drawing/2014/chart" uri="{C3380CC4-5D6E-409C-BE32-E72D297353CC}">
                <c16:uniqueId val="{00000004-BDE3-4C3E-A8CE-D574CFF7B613}"/>
              </c:ext>
            </c:extLst>
          </c:dPt>
          <c:dPt>
            <c:idx val="4"/>
            <c:invertIfNegative val="0"/>
            <c:bubble3D val="0"/>
            <c:spPr>
              <a:solidFill>
                <a:schemeClr val="accent6"/>
              </a:solidFill>
              <a:ln w="25400" cap="flat" cmpd="sng" algn="ctr">
                <a:noFill/>
                <a:miter lim="800000"/>
              </a:ln>
              <a:effectLst/>
            </c:spPr>
            <c:extLst>
              <c:ext xmlns:c16="http://schemas.microsoft.com/office/drawing/2014/chart" uri="{C3380CC4-5D6E-409C-BE32-E72D297353CC}">
                <c16:uniqueId val="{00000005-BDE3-4C3E-A8CE-D574CFF7B61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65000"/>
                        <a:lumOff val="3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VÝSLEDKY_1_2_3!$AM$213:$AM$217</c:f>
              <c:numCache>
                <c:formatCode>0;\-0;;@</c:formatCode>
                <c:ptCount val="5"/>
                <c:pt idx="0">
                  <c:v>3</c:v>
                </c:pt>
                <c:pt idx="1">
                  <c:v>9</c:v>
                </c:pt>
                <c:pt idx="2">
                  <c:v>15</c:v>
                </c:pt>
                <c:pt idx="3">
                  <c:v>4</c:v>
                </c:pt>
                <c:pt idx="4">
                  <c:v>3</c:v>
                </c:pt>
              </c:numCache>
            </c:numRef>
          </c:val>
          <c:extLst>
            <c:ext xmlns:c16="http://schemas.microsoft.com/office/drawing/2014/chart" uri="{C3380CC4-5D6E-409C-BE32-E72D297353CC}">
              <c16:uniqueId val="{00000000-CA90-4C2B-BB22-83767462F3BC}"/>
            </c:ext>
          </c:extLst>
        </c:ser>
        <c:dLbls>
          <c:showLegendKey val="0"/>
          <c:showVal val="0"/>
          <c:showCatName val="0"/>
          <c:showSerName val="0"/>
          <c:showPercent val="0"/>
          <c:showBubbleSize val="0"/>
        </c:dLbls>
        <c:gapWidth val="164"/>
        <c:overlap val="-35"/>
        <c:axId val="290741455"/>
        <c:axId val="311235039"/>
      </c:barChart>
      <c:catAx>
        <c:axId val="290741455"/>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cs-CZ"/>
                  <a:t>MATURITA</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cs-CZ"/>
            </a:p>
          </c:txPr>
        </c:title>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cs-CZ"/>
          </a:p>
        </c:txPr>
        <c:crossAx val="311235039"/>
        <c:crosses val="autoZero"/>
        <c:auto val="1"/>
        <c:lblAlgn val="ctr"/>
        <c:lblOffset val="100"/>
        <c:noMultiLvlLbl val="0"/>
      </c:catAx>
      <c:valAx>
        <c:axId val="311235039"/>
        <c:scaling>
          <c:orientation val="minMax"/>
        </c:scaling>
        <c:delete val="1"/>
        <c:axPos val="l"/>
        <c:numFmt formatCode="0;\-0;;@" sourceLinked="1"/>
        <c:majorTickMark val="none"/>
        <c:minorTickMark val="none"/>
        <c:tickLblPos val="nextTo"/>
        <c:crossAx val="290741455"/>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ysClr val="windowText" lastClr="000000"/>
                </a:solidFill>
                <a:latin typeface="+mn-lt"/>
                <a:ea typeface="+mn-ea"/>
                <a:cs typeface="+mn-cs"/>
              </a:defRPr>
            </a:pPr>
            <a:r>
              <a:rPr lang="en-US"/>
              <a:t>KVALITA VYPLNĚNÝCH DOTAZNÍKŮ FINANČNÍCH A PERSONÁLNÍCH ÚDAJŮ - MINISTERSTVA</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0"/>
          <c:order val="0"/>
          <c:tx>
            <c:strRef>
              <c:f>VÝSLEDKY_4_5!$C$588</c:f>
              <c:strCache>
                <c:ptCount val="1"/>
                <c:pt idx="0">
                  <c:v>MINISTERSTVA</c:v>
                </c:pt>
              </c:strCache>
            </c:strRef>
          </c:tx>
          <c:dPt>
            <c:idx val="0"/>
            <c:bubble3D val="0"/>
            <c:spPr>
              <a:solidFill>
                <a:srgbClr val="FF0000"/>
              </a:solidFill>
              <a:ln w="19050">
                <a:noFill/>
              </a:ln>
              <a:effectLst/>
            </c:spPr>
            <c:extLst>
              <c:ext xmlns:c16="http://schemas.microsoft.com/office/drawing/2014/chart" uri="{C3380CC4-5D6E-409C-BE32-E72D297353CC}">
                <c16:uniqueId val="{00000004-E803-49A4-A389-2EC6C7CA559F}"/>
              </c:ext>
            </c:extLst>
          </c:dPt>
          <c:dPt>
            <c:idx val="1"/>
            <c:bubble3D val="0"/>
            <c:spPr>
              <a:solidFill>
                <a:schemeClr val="bg1">
                  <a:lumMod val="50000"/>
                </a:schemeClr>
              </a:solidFill>
              <a:ln w="19050">
                <a:noFill/>
              </a:ln>
              <a:effectLst/>
            </c:spPr>
            <c:extLst>
              <c:ext xmlns:c16="http://schemas.microsoft.com/office/drawing/2014/chart" uri="{C3380CC4-5D6E-409C-BE32-E72D297353CC}">
                <c16:uniqueId val="{00000003-E803-49A4-A389-2EC6C7CA559F}"/>
              </c:ext>
            </c:extLst>
          </c:dPt>
          <c:dPt>
            <c:idx val="2"/>
            <c:bubble3D val="0"/>
            <c:spPr>
              <a:solidFill>
                <a:schemeClr val="accent6"/>
              </a:solidFill>
              <a:ln w="19050">
                <a:noFill/>
              </a:ln>
              <a:effectLst/>
            </c:spPr>
            <c:extLst>
              <c:ext xmlns:c16="http://schemas.microsoft.com/office/drawing/2014/chart" uri="{C3380CC4-5D6E-409C-BE32-E72D297353CC}">
                <c16:uniqueId val="{00000002-E803-49A4-A389-2EC6C7CA559F}"/>
              </c:ext>
            </c:extLst>
          </c:dPt>
          <c:dLbls>
            <c:dLbl>
              <c:idx val="0"/>
              <c:layout>
                <c:manualLayout>
                  <c:x val="6.6175853018372699E-2"/>
                  <c:y val="1.55037911927675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803-49A4-A389-2EC6C7CA559F}"/>
                </c:ext>
              </c:extLst>
            </c:dLbl>
            <c:dLbl>
              <c:idx val="1"/>
              <c:layout>
                <c:manualLayout>
                  <c:x val="0.23565170513856321"/>
                  <c:y val="-0.1885121258949618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803-49A4-A389-2EC6C7CA559F}"/>
                </c:ext>
              </c:extLst>
            </c:dLbl>
            <c:dLbl>
              <c:idx val="2"/>
              <c:layout>
                <c:manualLayout>
                  <c:x val="-5.3351331221777445E-2"/>
                  <c:y val="2.627613818460028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803-49A4-A389-2EC6C7CA559F}"/>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VÝSLEDKY_4_5!$C$589:$C$591</c:f>
              <c:strCache>
                <c:ptCount val="3"/>
                <c:pt idx="0">
                  <c:v>NEVYPLNĚNO</c:v>
                </c:pt>
                <c:pt idx="1">
                  <c:v>NEÚPLNÉ</c:v>
                </c:pt>
                <c:pt idx="2">
                  <c:v>OK</c:v>
                </c:pt>
              </c:strCache>
            </c:strRef>
          </c:cat>
          <c:val>
            <c:numRef>
              <c:f>VÝSLEDKY_4_5!$D$589:$D$591</c:f>
              <c:numCache>
                <c:formatCode>General</c:formatCode>
                <c:ptCount val="3"/>
                <c:pt idx="0">
                  <c:v>1</c:v>
                </c:pt>
                <c:pt idx="1">
                  <c:v>12</c:v>
                </c:pt>
                <c:pt idx="2">
                  <c:v>1</c:v>
                </c:pt>
              </c:numCache>
            </c:numRef>
          </c:val>
          <c:extLst>
            <c:ext xmlns:c16="http://schemas.microsoft.com/office/drawing/2014/chart" uri="{C3380CC4-5D6E-409C-BE32-E72D297353CC}">
              <c16:uniqueId val="{00000000-E803-49A4-A389-2EC6C7CA559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n-US"/>
              <a:t>4.8.2</a:t>
            </a:r>
            <a:r>
              <a:rPr lang="en-US" baseline="0"/>
              <a:t> </a:t>
            </a:r>
            <a:r>
              <a:rPr lang="cs-CZ"/>
              <a:t>KVALITA VYPLNĚNÝCH DOTAZNÍKŮ CELKEM</a:t>
            </a:r>
          </a:p>
        </c:rich>
      </c:tx>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0"/>
          <c:order val="0"/>
          <c:dPt>
            <c:idx val="0"/>
            <c:bubble3D val="0"/>
            <c:spPr>
              <a:solidFill>
                <a:srgbClr val="FF0000"/>
              </a:solidFill>
              <a:ln w="19050">
                <a:noFill/>
              </a:ln>
              <a:effectLst/>
            </c:spPr>
            <c:extLst>
              <c:ext xmlns:c16="http://schemas.microsoft.com/office/drawing/2014/chart" uri="{C3380CC4-5D6E-409C-BE32-E72D297353CC}">
                <c16:uniqueId val="{00000004-E803-49A4-A389-2EC6C7CA559F}"/>
              </c:ext>
            </c:extLst>
          </c:dPt>
          <c:dPt>
            <c:idx val="1"/>
            <c:bubble3D val="0"/>
            <c:spPr>
              <a:solidFill>
                <a:schemeClr val="bg1">
                  <a:lumMod val="50000"/>
                </a:schemeClr>
              </a:solidFill>
              <a:ln w="19050">
                <a:noFill/>
              </a:ln>
              <a:effectLst/>
            </c:spPr>
            <c:extLst>
              <c:ext xmlns:c16="http://schemas.microsoft.com/office/drawing/2014/chart" uri="{C3380CC4-5D6E-409C-BE32-E72D297353CC}">
                <c16:uniqueId val="{00000003-E803-49A4-A389-2EC6C7CA559F}"/>
              </c:ext>
            </c:extLst>
          </c:dPt>
          <c:dPt>
            <c:idx val="2"/>
            <c:bubble3D val="0"/>
            <c:spPr>
              <a:solidFill>
                <a:schemeClr val="accent6"/>
              </a:solidFill>
              <a:ln w="19050">
                <a:noFill/>
              </a:ln>
              <a:effectLst/>
            </c:spPr>
            <c:extLst>
              <c:ext xmlns:c16="http://schemas.microsoft.com/office/drawing/2014/chart" uri="{C3380CC4-5D6E-409C-BE32-E72D297353CC}">
                <c16:uniqueId val="{00000002-E803-49A4-A389-2EC6C7CA559F}"/>
              </c:ext>
            </c:extLst>
          </c:dPt>
          <c:dLbls>
            <c:dLbl>
              <c:idx val="0"/>
              <c:layout>
                <c:manualLayout>
                  <c:x val="6.6175853018372699E-2"/>
                  <c:y val="1.55037911927675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803-49A4-A389-2EC6C7CA559F}"/>
                </c:ext>
              </c:extLst>
            </c:dLbl>
            <c:dLbl>
              <c:idx val="1"/>
              <c:layout>
                <c:manualLayout>
                  <c:x val="0.23719579354904957"/>
                  <c:y val="-1.421032799768491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803-49A4-A389-2EC6C7CA559F}"/>
                </c:ext>
              </c:extLst>
            </c:dLbl>
            <c:dLbl>
              <c:idx val="2"/>
              <c:layout>
                <c:manualLayout>
                  <c:x val="-8.7175743657042865E-2"/>
                  <c:y val="0.1463823272090988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803-49A4-A389-2EC6C7CA559F}"/>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VÝSLEDKY_4_5!$C$621:$C$623</c:f>
              <c:strCache>
                <c:ptCount val="3"/>
                <c:pt idx="0">
                  <c:v>NEVYPLNĚNO</c:v>
                </c:pt>
                <c:pt idx="1">
                  <c:v>NEÚPLNÉ</c:v>
                </c:pt>
                <c:pt idx="2">
                  <c:v>OK</c:v>
                </c:pt>
              </c:strCache>
            </c:strRef>
          </c:cat>
          <c:val>
            <c:numRef>
              <c:f>VÝSLEDKY_4_5!$D$621:$D$623</c:f>
              <c:numCache>
                <c:formatCode>General</c:formatCode>
                <c:ptCount val="3"/>
                <c:pt idx="0">
                  <c:v>14</c:v>
                </c:pt>
                <c:pt idx="1">
                  <c:v>5</c:v>
                </c:pt>
                <c:pt idx="2">
                  <c:v>15</c:v>
                </c:pt>
              </c:numCache>
            </c:numRef>
          </c:val>
          <c:extLst>
            <c:ext xmlns:c16="http://schemas.microsoft.com/office/drawing/2014/chart" uri="{C3380CC4-5D6E-409C-BE32-E72D297353CC}">
              <c16:uniqueId val="{00000000-E803-49A4-A389-2EC6C7CA559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cs-CZ"/>
              <a:t>4.8.2 KVALITA VYPLNĚNÝCH DOTAZNÍKŮ M</a:t>
            </a:r>
            <a:r>
              <a:rPr lang="en-US"/>
              <a:t>INISTERSTVA</a:t>
            </a:r>
            <a:endParaRPr lang="cs-CZ"/>
          </a:p>
        </c:rich>
      </c:tx>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0"/>
          <c:order val="0"/>
          <c:dPt>
            <c:idx val="0"/>
            <c:bubble3D val="0"/>
            <c:spPr>
              <a:solidFill>
                <a:srgbClr val="FF0000"/>
              </a:solidFill>
              <a:ln w="19050">
                <a:noFill/>
              </a:ln>
              <a:effectLst/>
            </c:spPr>
            <c:extLst>
              <c:ext xmlns:c16="http://schemas.microsoft.com/office/drawing/2014/chart" uri="{C3380CC4-5D6E-409C-BE32-E72D297353CC}">
                <c16:uniqueId val="{00000004-E803-49A4-A389-2EC6C7CA559F}"/>
              </c:ext>
            </c:extLst>
          </c:dPt>
          <c:dPt>
            <c:idx val="1"/>
            <c:bubble3D val="0"/>
            <c:spPr>
              <a:solidFill>
                <a:schemeClr val="bg1">
                  <a:lumMod val="50000"/>
                </a:schemeClr>
              </a:solidFill>
              <a:ln w="19050">
                <a:noFill/>
              </a:ln>
              <a:effectLst/>
            </c:spPr>
            <c:extLst>
              <c:ext xmlns:c16="http://schemas.microsoft.com/office/drawing/2014/chart" uri="{C3380CC4-5D6E-409C-BE32-E72D297353CC}">
                <c16:uniqueId val="{00000003-E803-49A4-A389-2EC6C7CA559F}"/>
              </c:ext>
            </c:extLst>
          </c:dPt>
          <c:dPt>
            <c:idx val="2"/>
            <c:bubble3D val="0"/>
            <c:spPr>
              <a:solidFill>
                <a:schemeClr val="accent6"/>
              </a:solidFill>
              <a:ln w="19050">
                <a:noFill/>
              </a:ln>
              <a:effectLst/>
            </c:spPr>
            <c:extLst>
              <c:ext xmlns:c16="http://schemas.microsoft.com/office/drawing/2014/chart" uri="{C3380CC4-5D6E-409C-BE32-E72D297353CC}">
                <c16:uniqueId val="{00000002-E803-49A4-A389-2EC6C7CA559F}"/>
              </c:ext>
            </c:extLst>
          </c:dPt>
          <c:dLbls>
            <c:dLbl>
              <c:idx val="0"/>
              <c:layout>
                <c:manualLayout>
                  <c:x val="6.6175853018372699E-2"/>
                  <c:y val="1.55037911927675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803-49A4-A389-2EC6C7CA559F}"/>
                </c:ext>
              </c:extLst>
            </c:dLbl>
            <c:dLbl>
              <c:idx val="1"/>
              <c:layout>
                <c:manualLayout>
                  <c:x val="-1.2410279413874752E-2"/>
                  <c:y val="0.1384280322039577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803-49A4-A389-2EC6C7CA559F}"/>
                </c:ext>
              </c:extLst>
            </c:dLbl>
            <c:dLbl>
              <c:idx val="2"/>
              <c:layout>
                <c:manualLayout>
                  <c:x val="-0.1178746043281361"/>
                  <c:y val="2.271884055365720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803-49A4-A389-2EC6C7CA559F}"/>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VÝSLEDKY_4_5!$C$621:$C$623</c:f>
              <c:strCache>
                <c:ptCount val="3"/>
                <c:pt idx="0">
                  <c:v>NEVYPLNĚNO</c:v>
                </c:pt>
                <c:pt idx="1">
                  <c:v>NEÚPLNÉ</c:v>
                </c:pt>
                <c:pt idx="2">
                  <c:v>OK</c:v>
                </c:pt>
              </c:strCache>
            </c:strRef>
          </c:cat>
          <c:val>
            <c:numRef>
              <c:f>VÝSLEDKY_4_5!$D$627:$D$629</c:f>
              <c:numCache>
                <c:formatCode>General</c:formatCode>
                <c:ptCount val="3"/>
                <c:pt idx="0">
                  <c:v>7</c:v>
                </c:pt>
                <c:pt idx="1">
                  <c:v>5</c:v>
                </c:pt>
                <c:pt idx="2">
                  <c:v>2</c:v>
                </c:pt>
              </c:numCache>
            </c:numRef>
          </c:val>
          <c:extLst>
            <c:ext xmlns:c16="http://schemas.microsoft.com/office/drawing/2014/chart" uri="{C3380CC4-5D6E-409C-BE32-E72D297353CC}">
              <c16:uniqueId val="{00000000-E803-49A4-A389-2EC6C7CA559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cs-CZ"/>
              <a:t>4.8.2 KVALITA VYPLNĚNÝCH DOTAZNÍKŮ - ÚSÚ</a:t>
            </a:r>
          </a:p>
        </c:rich>
      </c:tx>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0"/>
          <c:order val="0"/>
          <c:dPt>
            <c:idx val="0"/>
            <c:bubble3D val="0"/>
            <c:spPr>
              <a:solidFill>
                <a:srgbClr val="FF0000"/>
              </a:solidFill>
              <a:ln w="19050">
                <a:noFill/>
              </a:ln>
              <a:effectLst/>
            </c:spPr>
            <c:extLst>
              <c:ext xmlns:c16="http://schemas.microsoft.com/office/drawing/2014/chart" uri="{C3380CC4-5D6E-409C-BE32-E72D297353CC}">
                <c16:uniqueId val="{00000004-E803-49A4-A389-2EC6C7CA559F}"/>
              </c:ext>
            </c:extLst>
          </c:dPt>
          <c:dPt>
            <c:idx val="1"/>
            <c:bubble3D val="0"/>
            <c:spPr>
              <a:solidFill>
                <a:schemeClr val="accent6"/>
              </a:solidFill>
              <a:ln w="19050">
                <a:noFill/>
              </a:ln>
              <a:effectLst/>
            </c:spPr>
            <c:extLst>
              <c:ext xmlns:c16="http://schemas.microsoft.com/office/drawing/2014/chart" uri="{C3380CC4-5D6E-409C-BE32-E72D297353CC}">
                <c16:uniqueId val="{00000002-E803-49A4-A389-2EC6C7CA559F}"/>
              </c:ext>
            </c:extLst>
          </c:dPt>
          <c:dLbls>
            <c:dLbl>
              <c:idx val="0"/>
              <c:layout>
                <c:manualLayout>
                  <c:x val="6.6175853018372699E-2"/>
                  <c:y val="1.55037911927675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803-49A4-A389-2EC6C7CA559F}"/>
                </c:ext>
              </c:extLst>
            </c:dLbl>
            <c:dLbl>
              <c:idx val="1"/>
              <c:layout>
                <c:manualLayout>
                  <c:x val="-8.7175743657042865E-2"/>
                  <c:y val="0.1463823272090988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803-49A4-A389-2EC6C7CA559F}"/>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VÝSLEDKY_4_5!$C$621:$C$623</c15:sqref>
                  </c15:fullRef>
                </c:ext>
              </c:extLst>
              <c:f>(VÝSLEDKY_4_5!$C$621,VÝSLEDKY_4_5!$C$623)</c:f>
              <c:strCache>
                <c:ptCount val="2"/>
                <c:pt idx="0">
                  <c:v>NEVYPLNĚNO</c:v>
                </c:pt>
                <c:pt idx="1">
                  <c:v>OK</c:v>
                </c:pt>
              </c:strCache>
            </c:strRef>
          </c:cat>
          <c:val>
            <c:numRef>
              <c:extLst>
                <c:ext xmlns:c15="http://schemas.microsoft.com/office/drawing/2012/chart" uri="{02D57815-91ED-43cb-92C2-25804820EDAC}">
                  <c15:fullRef>
                    <c15:sqref>VÝSLEDKY_4_5!$D$633:$D$635</c15:sqref>
                  </c15:fullRef>
                </c:ext>
              </c:extLst>
              <c:f>(VÝSLEDKY_4_5!$D$633,VÝSLEDKY_4_5!$D$635)</c:f>
              <c:numCache>
                <c:formatCode>General</c:formatCode>
                <c:ptCount val="2"/>
                <c:pt idx="0">
                  <c:v>7</c:v>
                </c:pt>
                <c:pt idx="1">
                  <c:v>13</c:v>
                </c:pt>
              </c:numCache>
            </c:numRef>
          </c:val>
          <c:extLst>
            <c:ext xmlns:c15="http://schemas.microsoft.com/office/drawing/2012/chart" uri="{02D57815-91ED-43cb-92C2-25804820EDAC}">
              <c15:categoryFilterExceptions>
                <c15:categoryFilterException>
                  <c15:sqref>VÝSLEDKY_4_5!$D$634</c15:sqref>
                  <c15:spPr xmlns:c15="http://schemas.microsoft.com/office/drawing/2012/chart">
                    <a:solidFill>
                      <a:schemeClr val="bg1">
                        <a:lumMod val="50000"/>
                      </a:schemeClr>
                    </a:solidFill>
                    <a:ln w="19050">
                      <a:noFill/>
                    </a:ln>
                    <a:effectLst/>
                  </c15:spPr>
                  <c15:bubble3D val="0"/>
                  <c15:dLbl>
                    <c:idx val="0"/>
                    <c:layout>
                      <c:manualLayout>
                        <c:x val="0.13665914927828413"/>
                        <c:y val="-6.6384930920271201E-2"/>
                      </c:manualLayout>
                    </c:layout>
                    <c:showLegendKey val="0"/>
                    <c:showVal val="0"/>
                    <c:showCatName val="0"/>
                    <c:showSerName val="0"/>
                    <c:showPercent val="1"/>
                    <c:showBubbleSize val="0"/>
                    <c:extLst>
                      <c:ext uri="{CE6537A1-D6FC-4f65-9D91-7224C49458BB}"/>
                      <c:ext xmlns:c16="http://schemas.microsoft.com/office/drawing/2014/chart" uri="{C3380CC4-5D6E-409C-BE32-E72D297353CC}">
                        <c16:uniqueId val="{00000005-3B41-4656-9BA8-0B08E6020E02}"/>
                      </c:ext>
                    </c:extLst>
                  </c15:dLbl>
                </c15:categoryFilterException>
              </c15:categoryFilterExceptions>
            </c:ext>
            <c:ext xmlns:c16="http://schemas.microsoft.com/office/drawing/2014/chart" uri="{C3380CC4-5D6E-409C-BE32-E72D297353CC}">
              <c16:uniqueId val="{00000000-E803-49A4-A389-2EC6C7CA559F}"/>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24018012741654068"/>
          <c:y val="0.90738151690439695"/>
          <c:w val="0.50649032641709446"/>
          <c:h val="7.340235001707259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cs-CZ" sz="1600" b="1">
                <a:solidFill>
                  <a:sysClr val="windowText" lastClr="000000"/>
                </a:solidFill>
              </a:rPr>
              <a:t>PRŮMĚRNÁ </a:t>
            </a:r>
            <a:r>
              <a:rPr lang="en-US" sz="1600" b="1">
                <a:solidFill>
                  <a:sysClr val="windowText" lastClr="000000"/>
                </a:solidFill>
              </a:rPr>
              <a:t>OBS</a:t>
            </a:r>
            <a:r>
              <a:rPr lang="cs-CZ" sz="1600" b="1">
                <a:solidFill>
                  <a:sysClr val="windowText" lastClr="000000"/>
                </a:solidFill>
              </a:rPr>
              <a:t>AZENOST</a:t>
            </a:r>
            <a:r>
              <a:rPr lang="cs-CZ" sz="1600" b="1" baseline="0">
                <a:solidFill>
                  <a:sysClr val="windowText" lastClr="000000"/>
                </a:solidFill>
              </a:rPr>
              <a:t> TABUKOVÝCH MÍST V IT - MINISTERSTVA (BEZ RESORTŮ)</a:t>
            </a:r>
            <a:endParaRPr lang="cs-CZ" sz="1600" b="1">
              <a:solidFill>
                <a:sysClr val="windowText" lastClr="000000"/>
              </a:solidFill>
            </a:endParaRP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cs-CZ"/>
        </a:p>
      </c:txPr>
    </c:title>
    <c:autoTitleDeleted val="0"/>
    <c:plotArea>
      <c:layout/>
      <c:lineChart>
        <c:grouping val="standard"/>
        <c:varyColors val="0"/>
        <c:ser>
          <c:idx val="1"/>
          <c:order val="0"/>
          <c:tx>
            <c:strRef>
              <c:f>VÝSLEDKY_4_5!$I$401</c:f>
              <c:strCache>
                <c:ptCount val="1"/>
                <c:pt idx="0">
                  <c:v>služební poměr</c:v>
                </c:pt>
              </c:strCache>
            </c:strRef>
          </c:tx>
          <c:spPr>
            <a:ln w="44450" cap="rnd">
              <a:solidFill>
                <a:srgbClr val="00B0F0"/>
              </a:solidFill>
              <a:round/>
            </a:ln>
            <a:effectLst/>
          </c:spPr>
          <c:marker>
            <c:symbol val="circle"/>
            <c:size val="9"/>
            <c:spPr>
              <a:solidFill>
                <a:srgbClr val="00B0F0"/>
              </a:solidFill>
              <a:ln w="19050">
                <a:solidFill>
                  <a:srgbClr val="00206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VÝSLEDKY_4_5!$J$400:$L$400</c:f>
              <c:numCache>
                <c:formatCode>#,##0</c:formatCode>
                <c:ptCount val="3"/>
                <c:pt idx="0">
                  <c:v>2018</c:v>
                </c:pt>
                <c:pt idx="1">
                  <c:v>2019</c:v>
                </c:pt>
                <c:pt idx="2">
                  <c:v>2020</c:v>
                </c:pt>
              </c:numCache>
            </c:numRef>
          </c:cat>
          <c:val>
            <c:numRef>
              <c:f>VÝSLEDKY_4_5!$J$401:$L$401</c:f>
              <c:numCache>
                <c:formatCode>0.0%</c:formatCode>
                <c:ptCount val="3"/>
                <c:pt idx="0">
                  <c:v>0.78305476905771521</c:v>
                </c:pt>
                <c:pt idx="1">
                  <c:v>0.88242189853693909</c:v>
                </c:pt>
                <c:pt idx="2">
                  <c:v>0.89999930084962265</c:v>
                </c:pt>
              </c:numCache>
            </c:numRef>
          </c:val>
          <c:smooth val="0"/>
          <c:extLst>
            <c:ext xmlns:c16="http://schemas.microsoft.com/office/drawing/2014/chart" uri="{C3380CC4-5D6E-409C-BE32-E72D297353CC}">
              <c16:uniqueId val="{00000001-F360-4D11-B919-1610D6BA20F7}"/>
            </c:ext>
          </c:extLst>
        </c:ser>
        <c:ser>
          <c:idx val="2"/>
          <c:order val="1"/>
          <c:tx>
            <c:strRef>
              <c:f>VÝSLEDKY_4_5!$I$402</c:f>
              <c:strCache>
                <c:ptCount val="1"/>
                <c:pt idx="0">
                  <c:v>zaměstn. poměr</c:v>
                </c:pt>
              </c:strCache>
            </c:strRef>
          </c:tx>
          <c:spPr>
            <a:ln w="44450" cap="rnd">
              <a:solidFill>
                <a:srgbClr val="002060"/>
              </a:solidFill>
              <a:round/>
            </a:ln>
            <a:effectLst/>
          </c:spPr>
          <c:marker>
            <c:symbol val="circle"/>
            <c:size val="9"/>
            <c:spPr>
              <a:solidFill>
                <a:srgbClr val="002060"/>
              </a:solidFill>
              <a:ln w="19050">
                <a:solidFill>
                  <a:srgbClr val="00B0F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VÝSLEDKY_4_5!$J$400:$L$400</c:f>
              <c:numCache>
                <c:formatCode>#,##0</c:formatCode>
                <c:ptCount val="3"/>
                <c:pt idx="0">
                  <c:v>2018</c:v>
                </c:pt>
                <c:pt idx="1">
                  <c:v>2019</c:v>
                </c:pt>
                <c:pt idx="2">
                  <c:v>2020</c:v>
                </c:pt>
              </c:numCache>
            </c:numRef>
          </c:cat>
          <c:val>
            <c:numRef>
              <c:f>VÝSLEDKY_4_5!$J$402:$L$402</c:f>
              <c:numCache>
                <c:formatCode>0.0%</c:formatCode>
                <c:ptCount val="3"/>
                <c:pt idx="0">
                  <c:v>0.92196969696969711</c:v>
                </c:pt>
                <c:pt idx="1">
                  <c:v>0.89202450327450333</c:v>
                </c:pt>
                <c:pt idx="2">
                  <c:v>0.9115696131825165</c:v>
                </c:pt>
              </c:numCache>
            </c:numRef>
          </c:val>
          <c:smooth val="0"/>
          <c:extLst>
            <c:ext xmlns:c16="http://schemas.microsoft.com/office/drawing/2014/chart" uri="{C3380CC4-5D6E-409C-BE32-E72D297353CC}">
              <c16:uniqueId val="{00000002-F360-4D11-B919-1610D6BA20F7}"/>
            </c:ext>
          </c:extLst>
        </c:ser>
        <c:dLbls>
          <c:showLegendKey val="0"/>
          <c:showVal val="0"/>
          <c:showCatName val="0"/>
          <c:showSerName val="0"/>
          <c:showPercent val="0"/>
          <c:showBubbleSize val="0"/>
        </c:dLbls>
        <c:marker val="1"/>
        <c:smooth val="0"/>
        <c:axId val="783184496"/>
        <c:axId val="783185480"/>
      </c:lineChart>
      <c:catAx>
        <c:axId val="78318449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cs-CZ"/>
          </a:p>
        </c:txPr>
        <c:crossAx val="783185480"/>
        <c:crosses val="autoZero"/>
        <c:auto val="1"/>
        <c:lblAlgn val="ctr"/>
        <c:lblOffset val="100"/>
        <c:noMultiLvlLbl val="0"/>
      </c:catAx>
      <c:valAx>
        <c:axId val="783185480"/>
        <c:scaling>
          <c:orientation val="minMax"/>
          <c:max val="1"/>
          <c:min val="0.70000000000000007"/>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cs-CZ"/>
          </a:p>
        </c:txPr>
        <c:crossAx val="783184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cs-CZ"/>
              <a:t>PRŮMĚRNÁ OBSAZENOST TABUKOVÝCH MÍST V IT - ÚSÚ</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cs-CZ"/>
        </a:p>
      </c:txPr>
    </c:title>
    <c:autoTitleDeleted val="0"/>
    <c:plotArea>
      <c:layout/>
      <c:lineChart>
        <c:grouping val="standard"/>
        <c:varyColors val="0"/>
        <c:ser>
          <c:idx val="1"/>
          <c:order val="0"/>
          <c:tx>
            <c:strRef>
              <c:f>VÝSLEDKY_4_5!$I$404</c:f>
              <c:strCache>
                <c:ptCount val="1"/>
                <c:pt idx="0">
                  <c:v>služební poměr</c:v>
                </c:pt>
              </c:strCache>
            </c:strRef>
          </c:tx>
          <c:spPr>
            <a:ln w="44450" cap="rnd">
              <a:solidFill>
                <a:srgbClr val="00B0F0"/>
              </a:solidFill>
              <a:round/>
            </a:ln>
            <a:effectLst/>
          </c:spPr>
          <c:marker>
            <c:symbol val="circle"/>
            <c:size val="9"/>
            <c:spPr>
              <a:solidFill>
                <a:srgbClr val="00B0F0"/>
              </a:solidFill>
              <a:ln w="19050">
                <a:solidFill>
                  <a:srgbClr val="00206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VÝSLEDKY_4_5!$J$400:$L$400</c:f>
              <c:numCache>
                <c:formatCode>#,##0</c:formatCode>
                <c:ptCount val="3"/>
                <c:pt idx="0">
                  <c:v>2018</c:v>
                </c:pt>
                <c:pt idx="1">
                  <c:v>2019</c:v>
                </c:pt>
                <c:pt idx="2">
                  <c:v>2020</c:v>
                </c:pt>
              </c:numCache>
            </c:numRef>
          </c:cat>
          <c:val>
            <c:numRef>
              <c:f>VÝSLEDKY_4_5!$J$404:$L$404</c:f>
              <c:numCache>
                <c:formatCode>0.0%</c:formatCode>
                <c:ptCount val="3"/>
                <c:pt idx="0">
                  <c:v>0.88566768060385292</c:v>
                </c:pt>
                <c:pt idx="1">
                  <c:v>0.932642901247693</c:v>
                </c:pt>
                <c:pt idx="2">
                  <c:v>0.95552831194293053</c:v>
                </c:pt>
              </c:numCache>
            </c:numRef>
          </c:val>
          <c:smooth val="0"/>
          <c:extLst>
            <c:ext xmlns:c16="http://schemas.microsoft.com/office/drawing/2014/chart" uri="{C3380CC4-5D6E-409C-BE32-E72D297353CC}">
              <c16:uniqueId val="{00000001-F360-4D11-B919-1610D6BA20F7}"/>
            </c:ext>
          </c:extLst>
        </c:ser>
        <c:ser>
          <c:idx val="2"/>
          <c:order val="1"/>
          <c:tx>
            <c:strRef>
              <c:f>VÝSLEDKY_4_5!$I$405</c:f>
              <c:strCache>
                <c:ptCount val="1"/>
                <c:pt idx="0">
                  <c:v>zaměstn. poměr</c:v>
                </c:pt>
              </c:strCache>
            </c:strRef>
          </c:tx>
          <c:spPr>
            <a:ln w="44450" cap="rnd">
              <a:solidFill>
                <a:srgbClr val="002060"/>
              </a:solidFill>
              <a:round/>
            </a:ln>
            <a:effectLst/>
          </c:spPr>
          <c:marker>
            <c:symbol val="circle"/>
            <c:size val="9"/>
            <c:spPr>
              <a:solidFill>
                <a:srgbClr val="002060"/>
              </a:solidFill>
              <a:ln w="19050">
                <a:solidFill>
                  <a:srgbClr val="00B0F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cs-CZ"/>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VÝSLEDKY_4_5!$J$400:$L$400</c:f>
              <c:numCache>
                <c:formatCode>#,##0</c:formatCode>
                <c:ptCount val="3"/>
                <c:pt idx="0">
                  <c:v>2018</c:v>
                </c:pt>
                <c:pt idx="1">
                  <c:v>2019</c:v>
                </c:pt>
                <c:pt idx="2">
                  <c:v>2020</c:v>
                </c:pt>
              </c:numCache>
            </c:numRef>
          </c:cat>
          <c:val>
            <c:numRef>
              <c:f>VÝSLEDKY_4_5!$J$405:$L$405</c:f>
              <c:numCache>
                <c:formatCode>0.0%</c:formatCode>
                <c:ptCount val="3"/>
                <c:pt idx="0">
                  <c:v>0.83105366784394918</c:v>
                </c:pt>
                <c:pt idx="1">
                  <c:v>0.87984409918883477</c:v>
                </c:pt>
                <c:pt idx="2">
                  <c:v>0.91932989758816175</c:v>
                </c:pt>
              </c:numCache>
            </c:numRef>
          </c:val>
          <c:smooth val="0"/>
          <c:extLst>
            <c:ext xmlns:c16="http://schemas.microsoft.com/office/drawing/2014/chart" uri="{C3380CC4-5D6E-409C-BE32-E72D297353CC}">
              <c16:uniqueId val="{00000002-F360-4D11-B919-1610D6BA20F7}"/>
            </c:ext>
          </c:extLst>
        </c:ser>
        <c:dLbls>
          <c:showLegendKey val="0"/>
          <c:showVal val="0"/>
          <c:showCatName val="0"/>
          <c:showSerName val="0"/>
          <c:showPercent val="0"/>
          <c:showBubbleSize val="0"/>
        </c:dLbls>
        <c:marker val="1"/>
        <c:smooth val="0"/>
        <c:axId val="783184496"/>
        <c:axId val="783185480"/>
      </c:lineChart>
      <c:catAx>
        <c:axId val="78318449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cs-CZ"/>
          </a:p>
        </c:txPr>
        <c:crossAx val="783185480"/>
        <c:crosses val="autoZero"/>
        <c:auto val="1"/>
        <c:lblAlgn val="ctr"/>
        <c:lblOffset val="100"/>
        <c:noMultiLvlLbl val="0"/>
      </c:catAx>
      <c:valAx>
        <c:axId val="783185480"/>
        <c:scaling>
          <c:orientation val="minMax"/>
          <c:max val="1"/>
          <c:min val="0.70000000000000007"/>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cs-CZ"/>
          </a:p>
        </c:txPr>
        <c:crossAx val="783184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cs-CZ" b="1">
                <a:solidFill>
                  <a:sysClr val="windowText" lastClr="000000"/>
                </a:solidFill>
              </a:rPr>
              <a:t>POMĚR TABULKOVÝCH</a:t>
            </a:r>
            <a:r>
              <a:rPr lang="cs-CZ" b="1" baseline="0">
                <a:solidFill>
                  <a:sysClr val="windowText" lastClr="000000"/>
                </a:solidFill>
              </a:rPr>
              <a:t> MÍST - </a:t>
            </a:r>
            <a:r>
              <a:rPr lang="en-US" b="1">
                <a:solidFill>
                  <a:sysClr val="windowText" lastClr="000000"/>
                </a:solidFill>
              </a:rPr>
              <a:t>MINISTERSTVA</a:t>
            </a:r>
            <a:r>
              <a:rPr lang="cs-CZ" b="1">
                <a:solidFill>
                  <a:sysClr val="windowText" lastClr="000000"/>
                </a:solidFill>
              </a:rPr>
              <a:t> (BEZ RESORTŮ)</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0"/>
          <c:order val="0"/>
          <c:tx>
            <c:strRef>
              <c:f>VÝSLEDKY_4_5!$T$320</c:f>
              <c:strCache>
                <c:ptCount val="1"/>
                <c:pt idx="0">
                  <c:v>MINISTERSTVA</c:v>
                </c:pt>
              </c:strCache>
            </c:strRef>
          </c:tx>
          <c:dPt>
            <c:idx val="0"/>
            <c:bubble3D val="0"/>
            <c:spPr>
              <a:solidFill>
                <a:srgbClr val="00B0F0"/>
              </a:solidFill>
              <a:ln w="19050">
                <a:solidFill>
                  <a:srgbClr val="002060"/>
                </a:solidFill>
              </a:ln>
              <a:effectLst/>
            </c:spPr>
            <c:extLst>
              <c:ext xmlns:c16="http://schemas.microsoft.com/office/drawing/2014/chart" uri="{C3380CC4-5D6E-409C-BE32-E72D297353CC}">
                <c16:uniqueId val="{00000002-797B-410B-89FA-51990E59738D}"/>
              </c:ext>
            </c:extLst>
          </c:dPt>
          <c:dPt>
            <c:idx val="1"/>
            <c:bubble3D val="0"/>
            <c:spPr>
              <a:solidFill>
                <a:srgbClr val="002060"/>
              </a:solidFill>
              <a:ln w="19050">
                <a:solidFill>
                  <a:srgbClr val="00B0F0"/>
                </a:solidFill>
              </a:ln>
              <a:effectLst/>
            </c:spPr>
            <c:extLst>
              <c:ext xmlns:c16="http://schemas.microsoft.com/office/drawing/2014/chart" uri="{C3380CC4-5D6E-409C-BE32-E72D297353CC}">
                <c16:uniqueId val="{00000003-797B-410B-89FA-51990E59738D}"/>
              </c:ext>
            </c:extLst>
          </c:dPt>
          <c:dLbls>
            <c:dLbl>
              <c:idx val="0"/>
              <c:layout>
                <c:manualLayout>
                  <c:x val="6.7882327209098869E-2"/>
                  <c:y val="5.10199766695828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7B-410B-89FA-51990E59738D}"/>
                </c:ext>
              </c:extLst>
            </c:dLbl>
            <c:dLbl>
              <c:idx val="1"/>
              <c:layout>
                <c:manualLayout>
                  <c:x val="-8.3856517935258099E-2"/>
                  <c:y val="4.22608632254301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7B-410B-89FA-51990E59738D}"/>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VÝSLEDKY_4_5!$T$321:$T$322</c:f>
              <c:strCache>
                <c:ptCount val="2"/>
                <c:pt idx="0">
                  <c:v>služební poměr</c:v>
                </c:pt>
                <c:pt idx="1">
                  <c:v>zaměstn. poměr</c:v>
                </c:pt>
              </c:strCache>
            </c:strRef>
          </c:cat>
          <c:val>
            <c:numRef>
              <c:f>VÝSLEDKY_4_5!$X$321:$X$322</c:f>
              <c:numCache>
                <c:formatCode>0.0%</c:formatCode>
                <c:ptCount val="2"/>
                <c:pt idx="0">
                  <c:v>0.71103071959204711</c:v>
                </c:pt>
                <c:pt idx="1">
                  <c:v>0.28896928040795283</c:v>
                </c:pt>
              </c:numCache>
            </c:numRef>
          </c:val>
          <c:extLst>
            <c:ext xmlns:c16="http://schemas.microsoft.com/office/drawing/2014/chart" uri="{C3380CC4-5D6E-409C-BE32-E72D297353CC}">
              <c16:uniqueId val="{00000000-797B-410B-89FA-51990E59738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1"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cs-CZ"/>
              <a:t>POMĚR TABULKOVÝCH MÍST - ÚSÚ</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cs-CZ"/>
        </a:p>
      </c:txPr>
    </c:title>
    <c:autoTitleDeleted val="0"/>
    <c:plotArea>
      <c:layout/>
      <c:pieChart>
        <c:varyColors val="1"/>
        <c:ser>
          <c:idx val="0"/>
          <c:order val="0"/>
          <c:tx>
            <c:strRef>
              <c:f>VÝSLEDKY_4_5!$T$323</c:f>
              <c:strCache>
                <c:ptCount val="1"/>
                <c:pt idx="0">
                  <c:v>ÚSÚ</c:v>
                </c:pt>
              </c:strCache>
            </c:strRef>
          </c:tx>
          <c:dPt>
            <c:idx val="0"/>
            <c:bubble3D val="0"/>
            <c:spPr>
              <a:solidFill>
                <a:srgbClr val="00B0F0"/>
              </a:solidFill>
              <a:ln w="19050">
                <a:solidFill>
                  <a:srgbClr val="002060"/>
                </a:solidFill>
              </a:ln>
              <a:effectLst/>
            </c:spPr>
            <c:extLst>
              <c:ext xmlns:c16="http://schemas.microsoft.com/office/drawing/2014/chart" uri="{C3380CC4-5D6E-409C-BE32-E72D297353CC}">
                <c16:uniqueId val="{00000002-797B-410B-89FA-51990E59738D}"/>
              </c:ext>
            </c:extLst>
          </c:dPt>
          <c:dPt>
            <c:idx val="1"/>
            <c:bubble3D val="0"/>
            <c:spPr>
              <a:solidFill>
                <a:srgbClr val="002060"/>
              </a:solidFill>
              <a:ln w="19050">
                <a:solidFill>
                  <a:srgbClr val="00B0F0"/>
                </a:solidFill>
              </a:ln>
              <a:effectLst/>
            </c:spPr>
            <c:extLst>
              <c:ext xmlns:c16="http://schemas.microsoft.com/office/drawing/2014/chart" uri="{C3380CC4-5D6E-409C-BE32-E72D297353CC}">
                <c16:uniqueId val="{00000003-797B-410B-89FA-51990E59738D}"/>
              </c:ext>
            </c:extLst>
          </c:dPt>
          <c:dLbls>
            <c:dLbl>
              <c:idx val="0"/>
              <c:layout>
                <c:manualLayout>
                  <c:x val="6.7882327209098869E-2"/>
                  <c:y val="5.10199766695828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7B-410B-89FA-51990E59738D}"/>
                </c:ext>
              </c:extLst>
            </c:dLbl>
            <c:dLbl>
              <c:idx val="1"/>
              <c:layout>
                <c:manualLayout>
                  <c:x val="-8.3856517935258099E-2"/>
                  <c:y val="4.22608632254301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7B-410B-89FA-51990E59738D}"/>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VÝSLEDKY_4_5!$T$324:$T$325</c:f>
              <c:strCache>
                <c:ptCount val="2"/>
                <c:pt idx="0">
                  <c:v>služební poměr</c:v>
                </c:pt>
                <c:pt idx="1">
                  <c:v>zaměstn. poměr</c:v>
                </c:pt>
              </c:strCache>
            </c:strRef>
          </c:cat>
          <c:val>
            <c:numRef>
              <c:f>VÝSLEDKY_4_5!$X$324:$X$325</c:f>
              <c:numCache>
                <c:formatCode>0.0%</c:formatCode>
                <c:ptCount val="2"/>
                <c:pt idx="0">
                  <c:v>0.49809526212811323</c:v>
                </c:pt>
                <c:pt idx="1">
                  <c:v>0.50190473787188672</c:v>
                </c:pt>
              </c:numCache>
            </c:numRef>
          </c:val>
          <c:extLst>
            <c:ext xmlns:c16="http://schemas.microsoft.com/office/drawing/2014/chart" uri="{C3380CC4-5D6E-409C-BE32-E72D297353CC}">
              <c16:uniqueId val="{00000000-797B-410B-89FA-51990E59738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1"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ysClr val="windowText" lastClr="000000"/>
                </a:solidFill>
              </a:rPr>
              <a:t>POMĚR IT MÍST IT VS. CELÝ ÚŘAD V %</a:t>
            </a:r>
            <a:r>
              <a:rPr lang="cs-CZ" sz="1600" b="1">
                <a:solidFill>
                  <a:sysClr val="windowText" lastClr="000000"/>
                </a:solidFill>
              </a:rPr>
              <a:t> (BEZ RESORTŮ)</a:t>
            </a:r>
            <a:endParaRPr lang="en-US" sz="1600" b="1">
              <a:solidFill>
                <a:sysClr val="windowText" lastClr="000000"/>
              </a:solidFill>
            </a:endParaRP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cs-CZ"/>
        </a:p>
      </c:txPr>
    </c:title>
    <c:autoTitleDeleted val="0"/>
    <c:plotArea>
      <c:layout/>
      <c:barChart>
        <c:barDir val="col"/>
        <c:grouping val="clustered"/>
        <c:varyColors val="0"/>
        <c:ser>
          <c:idx val="0"/>
          <c:order val="0"/>
          <c:tx>
            <c:strRef>
              <c:f>VÝSLEDKY_4_5!$T$326</c:f>
              <c:strCache>
                <c:ptCount val="1"/>
                <c:pt idx="0">
                  <c:v>POMĚR IT MÍST IT VS. CELÝ ÚŘAD V %</c:v>
                </c:pt>
              </c:strCache>
            </c:strRef>
          </c:tx>
          <c:spPr>
            <a:solidFill>
              <a:schemeClr val="accent1"/>
            </a:solidFill>
            <a:ln>
              <a:noFill/>
            </a:ln>
            <a:effectLst/>
          </c:spPr>
          <c:invertIfNegative val="0"/>
          <c:cat>
            <c:strRef>
              <c:f>VÝSLEDKY_4_5!$T$328:$T$357</c:f>
              <c:strCache>
                <c:ptCount val="30"/>
                <c:pt idx="0">
                  <c:v>M1</c:v>
                </c:pt>
                <c:pt idx="1">
                  <c:v>M2</c:v>
                </c:pt>
                <c:pt idx="2">
                  <c:v>M3</c:v>
                </c:pt>
                <c:pt idx="3">
                  <c:v>M4</c:v>
                </c:pt>
                <c:pt idx="4">
                  <c:v>M5</c:v>
                </c:pt>
                <c:pt idx="5">
                  <c:v>M6</c:v>
                </c:pt>
                <c:pt idx="6">
                  <c:v>M7</c:v>
                </c:pt>
                <c:pt idx="7">
                  <c:v>M9</c:v>
                </c:pt>
                <c:pt idx="8">
                  <c:v>M10</c:v>
                </c:pt>
                <c:pt idx="9">
                  <c:v>M11</c:v>
                </c:pt>
                <c:pt idx="10">
                  <c:v>M13</c:v>
                </c:pt>
                <c:pt idx="11">
                  <c:v>M14</c:v>
                </c:pt>
                <c:pt idx="12">
                  <c:v>ÚSÚ 01</c:v>
                </c:pt>
                <c:pt idx="13">
                  <c:v>ÚSÚ 02</c:v>
                </c:pt>
                <c:pt idx="14">
                  <c:v>ÚSÚ 04</c:v>
                </c:pt>
                <c:pt idx="15">
                  <c:v>ÚSÚ 09</c:v>
                </c:pt>
                <c:pt idx="16">
                  <c:v>ÚSÚ 10</c:v>
                </c:pt>
                <c:pt idx="17">
                  <c:v>ÚSÚ 11</c:v>
                </c:pt>
                <c:pt idx="18">
                  <c:v>ÚSÚ 17</c:v>
                </c:pt>
                <c:pt idx="19">
                  <c:v>ÚSÚ 18</c:v>
                </c:pt>
                <c:pt idx="20">
                  <c:v>ÚSÚ 19</c:v>
                </c:pt>
                <c:pt idx="21">
                  <c:v>ÚSÚ 21</c:v>
                </c:pt>
                <c:pt idx="22">
                  <c:v>ÚSÚ 22</c:v>
                </c:pt>
                <c:pt idx="23">
                  <c:v>ÚSÚ 23</c:v>
                </c:pt>
                <c:pt idx="24">
                  <c:v>ÚSÚ 24</c:v>
                </c:pt>
                <c:pt idx="25">
                  <c:v>ÚSÚ 26</c:v>
                </c:pt>
                <c:pt idx="26">
                  <c:v>ÚSÚ 28</c:v>
                </c:pt>
                <c:pt idx="27">
                  <c:v>ÚSÚ 29</c:v>
                </c:pt>
                <c:pt idx="28">
                  <c:v>ÚSÚ 30</c:v>
                </c:pt>
                <c:pt idx="29">
                  <c:v>ÚSÚ 31</c:v>
                </c:pt>
              </c:strCache>
            </c:strRef>
          </c:cat>
          <c:val>
            <c:numRef>
              <c:f>VÝSLEDKY_4_5!$W$328:$W$357</c:f>
              <c:numCache>
                <c:formatCode>0.0%</c:formatCode>
                <c:ptCount val="30"/>
                <c:pt idx="0">
                  <c:v>3.1662269129287601E-2</c:v>
                </c:pt>
                <c:pt idx="1">
                  <c:v>3.8043478260869568E-2</c:v>
                </c:pt>
                <c:pt idx="2">
                  <c:v>3.4782608695652174E-2</c:v>
                </c:pt>
                <c:pt idx="3">
                  <c:v>0.84732824427480913</c:v>
                </c:pt>
                <c:pt idx="4">
                  <c:v>3.0138339920948616E-2</c:v>
                </c:pt>
                <c:pt idx="5">
                  <c:v>2.8301886792452831E-2</c:v>
                </c:pt>
                <c:pt idx="6">
                  <c:v>1.6166281755196306E-2</c:v>
                </c:pt>
                <c:pt idx="7">
                  <c:v>7.7108433734939766E-2</c:v>
                </c:pt>
                <c:pt idx="8">
                  <c:v>4.3947571318427137E-2</c:v>
                </c:pt>
                <c:pt idx="9">
                  <c:v>2.026897214217099E-2</c:v>
                </c:pt>
                <c:pt idx="10">
                  <c:v>6.7039106145251395E-2</c:v>
                </c:pt>
                <c:pt idx="11">
                  <c:v>5.3003533568904596E-2</c:v>
                </c:pt>
                <c:pt idx="12">
                  <c:v>6.6037735849056603E-2</c:v>
                </c:pt>
                <c:pt idx="13">
                  <c:v>4.2895442359249331E-2</c:v>
                </c:pt>
                <c:pt idx="14">
                  <c:v>6.1320754716981132E-2</c:v>
                </c:pt>
                <c:pt idx="15">
                  <c:v>5.2845528455284556E-2</c:v>
                </c:pt>
                <c:pt idx="16">
                  <c:v>4.6184738955823292E-2</c:v>
                </c:pt>
                <c:pt idx="17">
                  <c:v>2.3489932885906041E-2</c:v>
                </c:pt>
                <c:pt idx="18">
                  <c:v>2.8987435609876634E-2</c:v>
                </c:pt>
                <c:pt idx="19">
                  <c:v>9.1503267973856203E-2</c:v>
                </c:pt>
                <c:pt idx="20">
                  <c:v>1.7971014492753623E-2</c:v>
                </c:pt>
                <c:pt idx="21">
                  <c:v>1.6765351606679527E-2</c:v>
                </c:pt>
                <c:pt idx="22">
                  <c:v>0.63636363636363635</c:v>
                </c:pt>
                <c:pt idx="23">
                  <c:v>1.7627118644067796E-2</c:v>
                </c:pt>
                <c:pt idx="24">
                  <c:v>0.24096385542168675</c:v>
                </c:pt>
                <c:pt idx="25">
                  <c:v>4.3143297380585519E-2</c:v>
                </c:pt>
                <c:pt idx="26">
                  <c:v>3.4482758620689655E-2</c:v>
                </c:pt>
                <c:pt idx="27">
                  <c:v>3.2520325203252036E-2</c:v>
                </c:pt>
                <c:pt idx="28">
                  <c:v>6.0606060606060608E-2</c:v>
                </c:pt>
                <c:pt idx="29">
                  <c:v>5.0847457627118647E-2</c:v>
                </c:pt>
              </c:numCache>
            </c:numRef>
          </c:val>
          <c:extLst>
            <c:ext xmlns:c16="http://schemas.microsoft.com/office/drawing/2014/chart" uri="{C3380CC4-5D6E-409C-BE32-E72D297353CC}">
              <c16:uniqueId val="{00000000-5518-4B38-A8DA-E663C15DC037}"/>
            </c:ext>
          </c:extLst>
        </c:ser>
        <c:dLbls>
          <c:showLegendKey val="0"/>
          <c:showVal val="0"/>
          <c:showCatName val="0"/>
          <c:showSerName val="0"/>
          <c:showPercent val="0"/>
          <c:showBubbleSize val="0"/>
        </c:dLbls>
        <c:gapWidth val="219"/>
        <c:overlap val="-27"/>
        <c:axId val="1298118528"/>
        <c:axId val="1298118856"/>
      </c:barChart>
      <c:catAx>
        <c:axId val="1298118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cs-CZ"/>
          </a:p>
        </c:txPr>
        <c:crossAx val="1298118856"/>
        <c:crosses val="autoZero"/>
        <c:auto val="1"/>
        <c:lblAlgn val="ctr"/>
        <c:lblOffset val="100"/>
        <c:noMultiLvlLbl val="0"/>
      </c:catAx>
      <c:valAx>
        <c:axId val="12981188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cs-CZ"/>
          </a:p>
        </c:txPr>
        <c:crossAx val="1298118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500" b="1" i="0" u="none" strike="noStrike" kern="1200" spc="0" baseline="0">
                <a:solidFill>
                  <a:schemeClr val="tx1">
                    <a:lumMod val="65000"/>
                    <a:lumOff val="35000"/>
                  </a:schemeClr>
                </a:solidFill>
                <a:latin typeface="+mn-lt"/>
                <a:ea typeface="+mn-ea"/>
                <a:cs typeface="+mn-cs"/>
              </a:defRPr>
            </a:pPr>
            <a:r>
              <a:rPr lang="cs-CZ"/>
              <a:t>6.1.1 Stávající úroveň ON-LINE služeb pro občany a firmy - hodnocení služeb eGovernmentu celkově na škále 1 - 5 (známky jako ve škole) - celkový průměr</a:t>
            </a:r>
          </a:p>
        </c:rich>
      </c:tx>
      <c:overlay val="0"/>
      <c:spPr>
        <a:noFill/>
        <a:ln>
          <a:noFill/>
        </a:ln>
        <a:effectLst/>
      </c:spPr>
      <c:txPr>
        <a:bodyPr rot="0" spcFirstLastPara="1" vertOverflow="ellipsis" vert="horz" wrap="square" anchor="ctr" anchorCtr="1"/>
        <a:lstStyle/>
        <a:p>
          <a:pPr>
            <a:defRPr sz="1500" b="1"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barChart>
        <c:barDir val="bar"/>
        <c:grouping val="clustered"/>
        <c:varyColors val="0"/>
        <c:ser>
          <c:idx val="0"/>
          <c:order val="0"/>
          <c:tx>
            <c:strRef>
              <c:f>VÝSLEDKY_6!$Q$5</c:f>
              <c:strCache>
                <c:ptCount val="1"/>
                <c:pt idx="0">
                  <c:v>celkový průměr</c:v>
                </c:pt>
              </c:strCache>
            </c:strRef>
          </c:tx>
          <c:spPr>
            <a:solidFill>
              <a:schemeClr val="accent1"/>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3-9405-4AFA-B9B3-210B41AF7788}"/>
              </c:ext>
            </c:extLst>
          </c:dPt>
          <c:dPt>
            <c:idx val="1"/>
            <c:invertIfNegative val="0"/>
            <c:bubble3D val="0"/>
            <c:spPr>
              <a:solidFill>
                <a:srgbClr val="00B0F0"/>
              </a:solidFill>
              <a:ln>
                <a:noFill/>
              </a:ln>
              <a:effectLst/>
            </c:spPr>
            <c:extLst>
              <c:ext xmlns:c16="http://schemas.microsoft.com/office/drawing/2014/chart" uri="{C3380CC4-5D6E-409C-BE32-E72D297353CC}">
                <c16:uniqueId val="{00000004-9405-4AFA-B9B3-210B41AF7788}"/>
              </c:ext>
            </c:extLst>
          </c:dPt>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05-4AFA-B9B3-210B41AF7788}"/>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05-4AFA-B9B3-210B41AF778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cs-CZ"/>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VÝSLEDKY_6!$R$4:$S$4</c:f>
              <c:numCache>
                <c:formatCode>General</c:formatCode>
                <c:ptCount val="2"/>
                <c:pt idx="0">
                  <c:v>2018</c:v>
                </c:pt>
                <c:pt idx="1">
                  <c:v>2021</c:v>
                </c:pt>
              </c:numCache>
            </c:numRef>
          </c:cat>
          <c:val>
            <c:numRef>
              <c:f>VÝSLEDKY_6!$R$5:$S$5</c:f>
              <c:numCache>
                <c:formatCode>0.00</c:formatCode>
                <c:ptCount val="2"/>
                <c:pt idx="0">
                  <c:v>3.21875</c:v>
                </c:pt>
                <c:pt idx="1">
                  <c:v>2.8529411764705883</c:v>
                </c:pt>
              </c:numCache>
            </c:numRef>
          </c:val>
          <c:extLst>
            <c:ext xmlns:c16="http://schemas.microsoft.com/office/drawing/2014/chart" uri="{C3380CC4-5D6E-409C-BE32-E72D297353CC}">
              <c16:uniqueId val="{00000000-E2A5-443E-86CA-A54F85624832}"/>
            </c:ext>
          </c:extLst>
        </c:ser>
        <c:dLbls>
          <c:showLegendKey val="0"/>
          <c:showVal val="0"/>
          <c:showCatName val="0"/>
          <c:showSerName val="0"/>
          <c:showPercent val="0"/>
          <c:showBubbleSize val="0"/>
        </c:dLbls>
        <c:gapWidth val="219"/>
        <c:axId val="839837432"/>
        <c:axId val="839838744"/>
      </c:barChart>
      <c:catAx>
        <c:axId val="839837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cs-CZ"/>
          </a:p>
        </c:txPr>
        <c:crossAx val="839838744"/>
        <c:crosses val="autoZero"/>
        <c:auto val="1"/>
        <c:lblAlgn val="ctr"/>
        <c:lblOffset val="100"/>
        <c:noMultiLvlLbl val="0"/>
      </c:catAx>
      <c:valAx>
        <c:axId val="839838744"/>
        <c:scaling>
          <c:orientation val="minMax"/>
          <c:max val="5"/>
          <c:min val="1"/>
        </c:scaling>
        <c:delete val="0"/>
        <c:axPos val="b"/>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cs-CZ"/>
          </a:p>
        </c:txPr>
        <c:crossAx val="839837432"/>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data id="1">
      <cx:numDim type="val">
        <cx:f>_xlchart.v1.3</cx:f>
      </cx:numDim>
    </cx:data>
  </cx:chartData>
  <cx:chart>
    <cx:title pos="t" align="ctr" overlay="0">
      <cx:tx>
        <cx:rich>
          <a:bodyPr spcFirstLastPara="1" vertOverflow="ellipsis" horzOverflow="overflow" wrap="square" lIns="0" tIns="0" rIns="0" bIns="0" anchor="ctr" anchorCtr="1"/>
          <a:lstStyle/>
          <a:p>
            <a:pPr algn="ctr" rtl="0">
              <a:defRPr sz="1600" b="1">
                <a:solidFill>
                  <a:sysClr val="windowText" lastClr="000000"/>
                </a:solidFill>
              </a:defRPr>
            </a:pPr>
            <a:r>
              <a:rPr lang="en-US" sz="1600" b="1" i="0" u="none" strike="noStrike" baseline="0">
                <a:solidFill>
                  <a:sysClr val="windowText" lastClr="000000"/>
                </a:solidFill>
                <a:latin typeface="Calibri" panose="020F0502020204030204"/>
              </a:rPr>
              <a:t>M</a:t>
            </a:r>
            <a:r>
              <a:rPr lang="cs-CZ" sz="1600" b="1" i="0" u="none" strike="noStrike" baseline="0">
                <a:solidFill>
                  <a:sysClr val="windowText" lastClr="000000"/>
                </a:solidFill>
                <a:latin typeface="Calibri" panose="020F0502020204030204"/>
              </a:rPr>
              <a:t>ĚSÍČNÍ MZDA V TIS. KČ  - KVARTILY</a:t>
            </a:r>
          </a:p>
        </cx:rich>
      </cx:tx>
    </cx:title>
    <cx:plotArea>
      <cx:plotAreaRegion>
        <cx:series layoutId="boxWhisker" uniqueId="{5BB80C97-FF65-4237-8217-9AD13BCF79AF}">
          <cx:tx>
            <cx:txData>
              <cx:f>_xlchart.v1.0</cx:f>
              <cx:v>SLUŽEBNÍ POMĚR</cx:v>
            </cx:txData>
          </cx:tx>
          <cx:spPr>
            <a:solidFill>
              <a:srgbClr val="00B0F0"/>
            </a:solidFill>
            <a:ln w="25400">
              <a:solidFill>
                <a:srgbClr val="002060"/>
              </a:solidFill>
            </a:ln>
          </cx:spPr>
          <cx:dataId val="0"/>
          <cx:layoutPr>
            <cx:visibility meanLine="0" meanMarker="1" nonoutliers="0" outliers="1"/>
            <cx:statistics quartileMethod="exclusive"/>
          </cx:layoutPr>
        </cx:series>
        <cx:series layoutId="boxWhisker" uniqueId="{00000001-C469-4F01-907E-017E448004E2}">
          <cx:tx>
            <cx:txData>
              <cx:f>_xlchart.v1.2</cx:f>
              <cx:v>ZAMĚSTN. POMĚR</cx:v>
            </cx:txData>
          </cx:tx>
          <cx:spPr>
            <a:solidFill>
              <a:srgbClr val="002060"/>
            </a:solidFill>
            <a:ln w="25400">
              <a:solidFill>
                <a:srgbClr val="00B0F0"/>
              </a:solidFill>
            </a:ln>
          </cx:spPr>
          <cx:dataId val="1"/>
          <cx:layoutPr>
            <cx:visibility meanLine="0" meanMarker="1" nonoutliers="0" outliers="1"/>
            <cx:statistics quartileMethod="exclusive"/>
          </cx:layoutPr>
        </cx:series>
      </cx:plotAreaRegion>
      <cx:axis id="0" hidden="1">
        <cx:catScaling gapWidth="1"/>
        <cx:tickLabels/>
      </cx:axis>
      <cx:axis id="1">
        <cx:valScaling max="110" min="20"/>
        <cx:majorGridlines/>
        <cx:tickLabels/>
        <cx:txPr>
          <a:bodyPr spcFirstLastPara="1" vertOverflow="ellipsis" horzOverflow="overflow" wrap="square" lIns="0" tIns="0" rIns="0" bIns="0" anchor="ctr" anchorCtr="1"/>
          <a:lstStyle/>
          <a:p>
            <a:pPr algn="ctr" rtl="0">
              <a:defRPr sz="1200" b="1"/>
            </a:pPr>
            <a:endParaRPr lang="cs-CZ" sz="1200" b="1" i="0" u="none" strike="noStrike" baseline="0">
              <a:solidFill>
                <a:sysClr val="windowText" lastClr="000000">
                  <a:lumMod val="65000"/>
                  <a:lumOff val="35000"/>
                </a:sysClr>
              </a:solidFill>
              <a:latin typeface="Calibri" panose="020F0502020204030204"/>
            </a:endParaRPr>
          </a:p>
        </cx:txPr>
      </cx:axis>
    </cx:plotArea>
    <cx:legend pos="b" align="ctr" overlay="0">
      <cx:txPr>
        <a:bodyPr spcFirstLastPara="1" vertOverflow="ellipsis" horzOverflow="overflow" wrap="square" lIns="0" tIns="0" rIns="0" bIns="0" anchor="ctr" anchorCtr="1"/>
        <a:lstStyle/>
        <a:p>
          <a:pPr algn="ctr" rtl="0">
            <a:defRPr sz="1400" b="1"/>
          </a:pPr>
          <a:endParaRPr lang="cs-CZ" sz="1400" b="1" i="0" u="none" strike="noStrike" baseline="0">
            <a:solidFill>
              <a:sysClr val="windowText" lastClr="000000">
                <a:lumMod val="65000"/>
                <a:lumOff val="35000"/>
              </a:sysClr>
            </a:solidFill>
            <a:latin typeface="Calibri" panose="020F0502020204030204"/>
          </a:endParaRPr>
        </a:p>
      </cx:txPr>
    </cx:legend>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numDim type="val">
        <cx:f>_xlchart.v1.4</cx:f>
      </cx:numDim>
    </cx:data>
  </cx:chartData>
  <cx:chart>
    <cx:title pos="t" align="ctr" overlay="0">
      <cx:tx>
        <cx:txData>
          <cx:v>ROZPĚTÍ MĚSÍČNÍCH  PLATŮ V TIS. KČ (SL. POMĚR) - ROZLOŽENÍ ČETNOSTÍ</cx:v>
        </cx:txData>
      </cx:tx>
      <cx:txPr>
        <a:bodyPr spcFirstLastPara="1" vertOverflow="ellipsis" horzOverflow="overflow" wrap="square" lIns="0" tIns="0" rIns="0" bIns="0" anchor="ctr" anchorCtr="1"/>
        <a:lstStyle/>
        <a:p>
          <a:pPr algn="ctr" rtl="0">
            <a:defRPr b="1"/>
          </a:pPr>
          <a:r>
            <a:rPr lang="cs-CZ" sz="1400" b="1" i="0" u="none" strike="noStrike" baseline="0">
              <a:solidFill>
                <a:sysClr val="windowText" lastClr="000000">
                  <a:lumMod val="65000"/>
                  <a:lumOff val="35000"/>
                </a:sysClr>
              </a:solidFill>
              <a:latin typeface="Calibri" panose="020F0502020204030204"/>
            </a:rPr>
            <a:t>ROZPĚTÍ MĚSÍČNÍCH  PLATŮ V TIS. KČ (SL. POMĚR) - ROZLOŽENÍ ČETNOSTÍ</a:t>
          </a:r>
        </a:p>
      </cx:txPr>
    </cx:title>
    <cx:plotArea>
      <cx:plotAreaRegion>
        <cx:series layoutId="clusteredColumn" uniqueId="{AF573D92-9ED0-4B08-8BF1-3297DDBE680C}" formatIdx="0">
          <cx:spPr>
            <a:solidFill>
              <a:srgbClr val="00B0F0"/>
            </a:solidFill>
            <a:ln>
              <a:noFill/>
            </a:ln>
          </cx:spPr>
          <cx:dataLabels>
            <cx:numFmt formatCode="# ##0" sourceLinked="0"/>
            <cx:txPr>
              <a:bodyPr spcFirstLastPara="1" vertOverflow="ellipsis" horzOverflow="overflow" wrap="square" lIns="0" tIns="0" rIns="0" bIns="0" anchor="ctr" anchorCtr="1"/>
              <a:lstStyle/>
              <a:p>
                <a:pPr algn="ctr" rtl="0">
                  <a:defRPr sz="1400" b="1"/>
                </a:pPr>
                <a:endParaRPr lang="cs-CZ" sz="1400" b="1" i="0" u="none" strike="noStrike" baseline="0">
                  <a:solidFill>
                    <a:sysClr val="windowText" lastClr="000000">
                      <a:lumMod val="65000"/>
                      <a:lumOff val="35000"/>
                    </a:sysClr>
                  </a:solidFill>
                  <a:latin typeface="Calibri" panose="020F0502020204030204"/>
                </a:endParaRPr>
              </a:p>
            </cx:txPr>
            <cx:visibility seriesName="0" categoryName="0" value="1"/>
            <cx:separator>, </cx:separator>
          </cx:dataLabels>
          <cx:dataId val="0"/>
          <cx:layoutPr>
            <cx:binning intervalClosed="r">
              <cx:binSize val="14"/>
            </cx:binning>
          </cx:layoutPr>
        </cx:series>
      </cx:plotAreaRegion>
      <cx:axis id="0">
        <cx:catScaling gapWidth="0"/>
        <cx:title>
          <cx:tx>
            <cx:rich>
              <a:bodyPr spcFirstLastPara="1" vertOverflow="ellipsis" horzOverflow="overflow" wrap="square" lIns="0" tIns="0" rIns="0" bIns="0" anchor="ctr" anchorCtr="1"/>
              <a:lstStyle/>
              <a:p>
                <a:pPr algn="ctr" rtl="0">
                  <a:defRPr sz="1600" b="1"/>
                </a:pPr>
                <a:r>
                  <a:rPr lang="cs-CZ" sz="1600" b="1" i="0" u="none" strike="noStrike" baseline="0">
                    <a:solidFill>
                      <a:sysClr val="windowText" lastClr="000000">
                        <a:lumMod val="65000"/>
                        <a:lumOff val="35000"/>
                      </a:sysClr>
                    </a:solidFill>
                    <a:latin typeface="Calibri" panose="020F0502020204030204"/>
                  </a:rPr>
                  <a:t>ROZPĚTÍ</a:t>
                </a:r>
                <a:r>
                  <a:rPr lang="en-US" sz="1600" b="1" i="0" u="none" strike="noStrike" baseline="0">
                    <a:solidFill>
                      <a:sysClr val="windowText" lastClr="000000">
                        <a:lumMod val="65000"/>
                        <a:lumOff val="35000"/>
                      </a:sysClr>
                    </a:solidFill>
                    <a:latin typeface="Calibri" panose="020F0502020204030204"/>
                  </a:rPr>
                  <a:t> PLAT</a:t>
                </a:r>
                <a:r>
                  <a:rPr lang="cs-CZ" sz="1600" b="1" i="0" u="none" strike="noStrike" baseline="0">
                    <a:solidFill>
                      <a:sysClr val="windowText" lastClr="000000">
                        <a:lumMod val="65000"/>
                        <a:lumOff val="35000"/>
                      </a:sysClr>
                    </a:solidFill>
                    <a:latin typeface="Calibri" panose="020F0502020204030204"/>
                  </a:rPr>
                  <a:t>Ů V TIS. KČ</a:t>
                </a:r>
              </a:p>
            </cx:rich>
          </cx:tx>
        </cx:title>
        <cx:tickLabels/>
        <cx:txPr>
          <a:bodyPr spcFirstLastPara="1" vertOverflow="ellipsis" horzOverflow="overflow" wrap="square" lIns="0" tIns="0" rIns="0" bIns="0" anchor="ctr" anchorCtr="1"/>
          <a:lstStyle/>
          <a:p>
            <a:pPr algn="ctr" rtl="0">
              <a:defRPr sz="1400" b="1"/>
            </a:pPr>
            <a:endParaRPr lang="cs-CZ" sz="1400" b="1" i="0" u="none" strike="noStrike" baseline="0">
              <a:solidFill>
                <a:sysClr val="windowText" lastClr="000000">
                  <a:lumMod val="65000"/>
                  <a:lumOff val="35000"/>
                </a:sysClr>
              </a:solidFill>
              <a:latin typeface="Calibri" panose="020F0502020204030204"/>
            </a:endParaRPr>
          </a:p>
        </cx:txPr>
      </cx:axis>
      <cx:axis id="1">
        <cx:valScaling/>
        <cx:majorGridlines/>
        <cx:tickLabels/>
        <cx:txPr>
          <a:bodyPr spcFirstLastPara="1" vertOverflow="ellipsis" horzOverflow="overflow" wrap="square" lIns="0" tIns="0" rIns="0" bIns="0" anchor="ctr" anchorCtr="1"/>
          <a:lstStyle/>
          <a:p>
            <a:pPr algn="ctr" rtl="0">
              <a:defRPr sz="1200" b="1"/>
            </a:pPr>
            <a:endParaRPr lang="cs-CZ" sz="1200" b="1" i="0" u="none" strike="noStrike" baseline="0">
              <a:solidFill>
                <a:sysClr val="windowText" lastClr="000000">
                  <a:lumMod val="65000"/>
                  <a:lumOff val="35000"/>
                </a:sysClr>
              </a:solidFill>
              <a:latin typeface="Calibri" panose="020F0502020204030204"/>
            </a:endParaRPr>
          </a:p>
        </cx:txPr>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0.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1.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0.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0.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68" Type="http://schemas.openxmlformats.org/officeDocument/2006/relationships/chart" Target="../charts/chart68.xml"/><Relationship Id="rId76" Type="http://schemas.openxmlformats.org/officeDocument/2006/relationships/chart" Target="../charts/chart76.xml"/><Relationship Id="rId84" Type="http://schemas.openxmlformats.org/officeDocument/2006/relationships/chart" Target="../charts/chart84.xml"/><Relationship Id="rId7" Type="http://schemas.openxmlformats.org/officeDocument/2006/relationships/chart" Target="../charts/chart7.xml"/><Relationship Id="rId71" Type="http://schemas.openxmlformats.org/officeDocument/2006/relationships/chart" Target="../charts/chart71.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74" Type="http://schemas.openxmlformats.org/officeDocument/2006/relationships/chart" Target="../charts/chart74.xml"/><Relationship Id="rId79" Type="http://schemas.openxmlformats.org/officeDocument/2006/relationships/chart" Target="../charts/chart79.xml"/><Relationship Id="rId87" Type="http://schemas.openxmlformats.org/officeDocument/2006/relationships/chart" Target="../charts/chart87.xml"/><Relationship Id="rId5" Type="http://schemas.openxmlformats.org/officeDocument/2006/relationships/chart" Target="../charts/chart5.xml"/><Relationship Id="rId61" Type="http://schemas.openxmlformats.org/officeDocument/2006/relationships/chart" Target="../charts/chart61.xml"/><Relationship Id="rId82" Type="http://schemas.openxmlformats.org/officeDocument/2006/relationships/chart" Target="../charts/chart82.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69" Type="http://schemas.openxmlformats.org/officeDocument/2006/relationships/chart" Target="../charts/chart69.xml"/><Relationship Id="rId77" Type="http://schemas.openxmlformats.org/officeDocument/2006/relationships/chart" Target="../charts/chart77.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80" Type="http://schemas.openxmlformats.org/officeDocument/2006/relationships/chart" Target="../charts/chart80.xml"/><Relationship Id="rId85" Type="http://schemas.openxmlformats.org/officeDocument/2006/relationships/chart" Target="../charts/chart85.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 Id="rId75" Type="http://schemas.openxmlformats.org/officeDocument/2006/relationships/chart" Target="../charts/chart75.xml"/><Relationship Id="rId83" Type="http://schemas.openxmlformats.org/officeDocument/2006/relationships/chart" Target="../charts/chart83.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73" Type="http://schemas.openxmlformats.org/officeDocument/2006/relationships/chart" Target="../charts/chart73.xml"/><Relationship Id="rId78" Type="http://schemas.openxmlformats.org/officeDocument/2006/relationships/chart" Target="../charts/chart78.xml"/><Relationship Id="rId81" Type="http://schemas.openxmlformats.org/officeDocument/2006/relationships/chart" Target="../charts/chart81.xml"/><Relationship Id="rId86" Type="http://schemas.openxmlformats.org/officeDocument/2006/relationships/chart" Target="../charts/chart86.xml"/></Relationships>
</file>

<file path=xl/drawings/_rels/drawing10.xml.rels><?xml version="1.0" encoding="UTF-8" standalone="yes"?>
<Relationships xmlns="http://schemas.openxmlformats.org/package/2006/relationships"><Relationship Id="rId18" Type="http://schemas.openxmlformats.org/officeDocument/2006/relationships/chart" Target="../charts/chart90.xml"/><Relationship Id="rId26" Type="http://schemas.openxmlformats.org/officeDocument/2006/relationships/chart" Target="../charts/chart96.xml"/><Relationship Id="rId21" Type="http://schemas.openxmlformats.org/officeDocument/2006/relationships/chart" Target="../charts/chart93.xml"/><Relationship Id="rId17" Type="http://schemas.openxmlformats.org/officeDocument/2006/relationships/chart" Target="../charts/chart89.xml"/><Relationship Id="rId25" Type="http://schemas.openxmlformats.org/officeDocument/2006/relationships/chart" Target="../charts/chart95.xml"/><Relationship Id="rId16" Type="http://schemas.openxmlformats.org/officeDocument/2006/relationships/chart" Target="../charts/chart88.xml"/><Relationship Id="rId20" Type="http://schemas.openxmlformats.org/officeDocument/2006/relationships/chart" Target="../charts/chart92.xml"/><Relationship Id="rId1" Type="http://schemas.openxmlformats.org/officeDocument/2006/relationships/customXml" Target="../ink/ink1.xml"/><Relationship Id="rId24" Type="http://schemas.openxmlformats.org/officeDocument/2006/relationships/chart" Target="../charts/chart94.xml"/><Relationship Id="rId15" Type="http://schemas.openxmlformats.org/officeDocument/2006/relationships/image" Target="../media/image6.png"/><Relationship Id="rId23" Type="http://schemas.microsoft.com/office/2014/relationships/chartEx" Target="../charts/chartEx2.xml"/><Relationship Id="rId28" Type="http://schemas.openxmlformats.org/officeDocument/2006/relationships/chart" Target="../charts/chart98.xml"/><Relationship Id="rId19" Type="http://schemas.openxmlformats.org/officeDocument/2006/relationships/chart" Target="../charts/chart91.xml"/><Relationship Id="rId22" Type="http://schemas.microsoft.com/office/2014/relationships/chartEx" Target="../charts/chartEx1.xml"/><Relationship Id="rId27" Type="http://schemas.openxmlformats.org/officeDocument/2006/relationships/chart" Target="../charts/chart97.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06.xml"/><Relationship Id="rId3" Type="http://schemas.openxmlformats.org/officeDocument/2006/relationships/chart" Target="../charts/chart101.xml"/><Relationship Id="rId7" Type="http://schemas.openxmlformats.org/officeDocument/2006/relationships/chart" Target="../charts/chart105.xml"/><Relationship Id="rId2" Type="http://schemas.openxmlformats.org/officeDocument/2006/relationships/chart" Target="../charts/chart100.xml"/><Relationship Id="rId1" Type="http://schemas.openxmlformats.org/officeDocument/2006/relationships/chart" Target="../charts/chart99.xml"/><Relationship Id="rId6" Type="http://schemas.openxmlformats.org/officeDocument/2006/relationships/chart" Target="../charts/chart104.xml"/><Relationship Id="rId5" Type="http://schemas.openxmlformats.org/officeDocument/2006/relationships/chart" Target="../charts/chart103.xml"/><Relationship Id="rId10" Type="http://schemas.openxmlformats.org/officeDocument/2006/relationships/chart" Target="../charts/chart108.xml"/><Relationship Id="rId4" Type="http://schemas.openxmlformats.org/officeDocument/2006/relationships/chart" Target="../charts/chart102.xml"/><Relationship Id="rId9" Type="http://schemas.openxmlformats.org/officeDocument/2006/relationships/chart" Target="../charts/chart107.xml"/></Relationships>
</file>

<file path=xl/drawings/drawing1.xml><?xml version="1.0" encoding="utf-8"?>
<xdr:wsDr xmlns:xdr="http://schemas.openxmlformats.org/drawingml/2006/spreadsheetDrawing" xmlns:a="http://schemas.openxmlformats.org/drawingml/2006/main">
  <xdr:twoCellAnchor>
    <xdr:from>
      <xdr:col>41</xdr:col>
      <xdr:colOff>336550</xdr:colOff>
      <xdr:row>4</xdr:row>
      <xdr:rowOff>199571</xdr:rowOff>
    </xdr:from>
    <xdr:to>
      <xdr:col>48</xdr:col>
      <xdr:colOff>0</xdr:colOff>
      <xdr:row>11</xdr:row>
      <xdr:rowOff>129721</xdr:rowOff>
    </xdr:to>
    <xdr:graphicFrame macro="">
      <xdr:nvGraphicFramePr>
        <xdr:cNvPr id="2" name="Chart 2">
          <a:extLst>
            <a:ext uri="{FF2B5EF4-FFF2-40B4-BE49-F238E27FC236}">
              <a16:creationId xmlns:a16="http://schemas.microsoft.com/office/drawing/2014/main" id="{DD175763-AC95-4991-8A72-BA270C345A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41</xdr:col>
      <xdr:colOff>355601</xdr:colOff>
      <xdr:row>11</xdr:row>
      <xdr:rowOff>168274</xdr:rowOff>
    </xdr:from>
    <xdr:to>
      <xdr:col>48</xdr:col>
      <xdr:colOff>12701</xdr:colOff>
      <xdr:row>22</xdr:row>
      <xdr:rowOff>457200</xdr:rowOff>
    </xdr:to>
    <xdr:graphicFrame macro="">
      <xdr:nvGraphicFramePr>
        <xdr:cNvPr id="3" name="Chart 5">
          <a:extLst>
            <a:ext uri="{FF2B5EF4-FFF2-40B4-BE49-F238E27FC236}">
              <a16:creationId xmlns:a16="http://schemas.microsoft.com/office/drawing/2014/main" id="{CC7AE521-8BA7-4A75-9CB5-8E3A7EDE5176}"/>
            </a:ext>
            <a:ext uri="{147F2762-F138-4A5C-976F-8EAC2B608ADB}">
              <a16:predDERef xmlns:a16="http://schemas.microsoft.com/office/drawing/2014/main" pred="{05CA6B59-73CD-8748-8CC9-EF9D09502D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41</xdr:col>
      <xdr:colOff>346983</xdr:colOff>
      <xdr:row>23</xdr:row>
      <xdr:rowOff>69849</xdr:rowOff>
    </xdr:from>
    <xdr:to>
      <xdr:col>48</xdr:col>
      <xdr:colOff>13608</xdr:colOff>
      <xdr:row>35</xdr:row>
      <xdr:rowOff>167106</xdr:rowOff>
    </xdr:to>
    <xdr:graphicFrame macro="">
      <xdr:nvGraphicFramePr>
        <xdr:cNvPr id="4" name="Chart 9">
          <a:extLst>
            <a:ext uri="{FF2B5EF4-FFF2-40B4-BE49-F238E27FC236}">
              <a16:creationId xmlns:a16="http://schemas.microsoft.com/office/drawing/2014/main" id="{E47C748F-CCF3-4979-B9A5-097C12049697}"/>
            </a:ext>
            <a:ext uri="{147F2762-F138-4A5C-976F-8EAC2B608ADB}">
              <a16:predDERef xmlns:a16="http://schemas.microsoft.com/office/drawing/2014/main" pred="{EFA3FC43-8C47-5E4B-A936-109CE8CFD0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41</xdr:col>
      <xdr:colOff>345622</xdr:colOff>
      <xdr:row>67</xdr:row>
      <xdr:rowOff>257968</xdr:rowOff>
    </xdr:from>
    <xdr:to>
      <xdr:col>48</xdr:col>
      <xdr:colOff>4536</xdr:colOff>
      <xdr:row>77</xdr:row>
      <xdr:rowOff>9524</xdr:rowOff>
    </xdr:to>
    <xdr:graphicFrame macro="">
      <xdr:nvGraphicFramePr>
        <xdr:cNvPr id="5" name="Chart 11">
          <a:extLst>
            <a:ext uri="{FF2B5EF4-FFF2-40B4-BE49-F238E27FC236}">
              <a16:creationId xmlns:a16="http://schemas.microsoft.com/office/drawing/2014/main" id="{0FA4812F-1471-49C8-B035-D293F6055AD0}"/>
            </a:ext>
            <a:ext uri="{147F2762-F138-4A5C-976F-8EAC2B608ADB}">
              <a16:predDERef xmlns:a16="http://schemas.microsoft.com/office/drawing/2014/main" pred="{971B08E1-F257-5449-9EF1-E0CDC293F3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41</xdr:col>
      <xdr:colOff>326572</xdr:colOff>
      <xdr:row>79</xdr:row>
      <xdr:rowOff>0</xdr:rowOff>
    </xdr:from>
    <xdr:to>
      <xdr:col>48</xdr:col>
      <xdr:colOff>811</xdr:colOff>
      <xdr:row>84</xdr:row>
      <xdr:rowOff>992187</xdr:rowOff>
    </xdr:to>
    <xdr:graphicFrame macro="">
      <xdr:nvGraphicFramePr>
        <xdr:cNvPr id="6" name="Chart 7">
          <a:extLst>
            <a:ext uri="{FF2B5EF4-FFF2-40B4-BE49-F238E27FC236}">
              <a16:creationId xmlns:a16="http://schemas.microsoft.com/office/drawing/2014/main" id="{1F614D9A-BED3-4E8E-A7AF-F9B79A808AF2}"/>
            </a:ext>
            <a:ext uri="{147F2762-F138-4A5C-976F-8EAC2B608ADB}">
              <a16:predDERef xmlns:a16="http://schemas.microsoft.com/office/drawing/2014/main" pred="{D27FDE19-FFB0-554E-8091-4764694D9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41</xdr:col>
      <xdr:colOff>362857</xdr:colOff>
      <xdr:row>89</xdr:row>
      <xdr:rowOff>6350</xdr:rowOff>
    </xdr:from>
    <xdr:to>
      <xdr:col>48</xdr:col>
      <xdr:colOff>26307</xdr:colOff>
      <xdr:row>98</xdr:row>
      <xdr:rowOff>59531</xdr:rowOff>
    </xdr:to>
    <xdr:graphicFrame macro="">
      <xdr:nvGraphicFramePr>
        <xdr:cNvPr id="7" name="Chart 12">
          <a:extLst>
            <a:ext uri="{FF2B5EF4-FFF2-40B4-BE49-F238E27FC236}">
              <a16:creationId xmlns:a16="http://schemas.microsoft.com/office/drawing/2014/main" id="{1D3CD714-92D3-4393-A736-7465E5622B0A}"/>
            </a:ext>
            <a:ext uri="{147F2762-F138-4A5C-976F-8EAC2B608ADB}">
              <a16:predDERef xmlns:a16="http://schemas.microsoft.com/office/drawing/2014/main" pred="{BE34A989-50AC-AB47-A63A-0ED32BF9D3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41</xdr:col>
      <xdr:colOff>441739</xdr:colOff>
      <xdr:row>99</xdr:row>
      <xdr:rowOff>8731</xdr:rowOff>
    </xdr:from>
    <xdr:to>
      <xdr:col>48</xdr:col>
      <xdr:colOff>105189</xdr:colOff>
      <xdr:row>105</xdr:row>
      <xdr:rowOff>119062</xdr:rowOff>
    </xdr:to>
    <xdr:graphicFrame macro="">
      <xdr:nvGraphicFramePr>
        <xdr:cNvPr id="8" name="Chart 13">
          <a:extLst>
            <a:ext uri="{FF2B5EF4-FFF2-40B4-BE49-F238E27FC236}">
              <a16:creationId xmlns:a16="http://schemas.microsoft.com/office/drawing/2014/main" id="{EB994AC3-8911-4A68-BEB0-B7982F323F42}"/>
            </a:ext>
            <a:ext uri="{147F2762-F138-4A5C-976F-8EAC2B608ADB}">
              <a16:predDERef xmlns:a16="http://schemas.microsoft.com/office/drawing/2014/main" pred="{FD6B4123-C4EF-3E47-A6A0-409B466371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496956</xdr:colOff>
      <xdr:row>110</xdr:row>
      <xdr:rowOff>192424</xdr:rowOff>
    </xdr:from>
    <xdr:to>
      <xdr:col>48</xdr:col>
      <xdr:colOff>160406</xdr:colOff>
      <xdr:row>116</xdr:row>
      <xdr:rowOff>568294</xdr:rowOff>
    </xdr:to>
    <xdr:graphicFrame macro="">
      <xdr:nvGraphicFramePr>
        <xdr:cNvPr id="9" name="Chart 14">
          <a:extLst>
            <a:ext uri="{FF2B5EF4-FFF2-40B4-BE49-F238E27FC236}">
              <a16:creationId xmlns:a16="http://schemas.microsoft.com/office/drawing/2014/main" id="{B3B1D0EF-46EA-45E5-A783-F2A807A4F5B8}"/>
            </a:ext>
            <a:ext uri="{147F2762-F138-4A5C-976F-8EAC2B608ADB}">
              <a16:predDERef xmlns:a16="http://schemas.microsoft.com/office/drawing/2014/main" pred="{62613F53-6774-EC47-B4E6-A574C5B8F1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42</xdr:col>
      <xdr:colOff>0</xdr:colOff>
      <xdr:row>211</xdr:row>
      <xdr:rowOff>0</xdr:rowOff>
    </xdr:from>
    <xdr:to>
      <xdr:col>48</xdr:col>
      <xdr:colOff>491711</xdr:colOff>
      <xdr:row>220</xdr:row>
      <xdr:rowOff>185638</xdr:rowOff>
    </xdr:to>
    <xdr:graphicFrame macro="">
      <xdr:nvGraphicFramePr>
        <xdr:cNvPr id="10" name="Chart 15">
          <a:extLst>
            <a:ext uri="{FF2B5EF4-FFF2-40B4-BE49-F238E27FC236}">
              <a16:creationId xmlns:a16="http://schemas.microsoft.com/office/drawing/2014/main" id="{F02AB991-88D2-437E-A6E6-2CBE1CAC41DC}"/>
            </a:ext>
            <a:ext uri="{147F2762-F138-4A5C-976F-8EAC2B608ADB}">
              <a16:predDERef xmlns:a16="http://schemas.microsoft.com/office/drawing/2014/main" pred="{97BFAD7E-787A-2346-94DD-4344547F7F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42</xdr:col>
      <xdr:colOff>18406</xdr:colOff>
      <xdr:row>223</xdr:row>
      <xdr:rowOff>4878</xdr:rowOff>
    </xdr:from>
    <xdr:to>
      <xdr:col>48</xdr:col>
      <xdr:colOff>510117</xdr:colOff>
      <xdr:row>226</xdr:row>
      <xdr:rowOff>516942</xdr:rowOff>
    </xdr:to>
    <xdr:graphicFrame macro="">
      <xdr:nvGraphicFramePr>
        <xdr:cNvPr id="11" name="Chart 16">
          <a:extLst>
            <a:ext uri="{FF2B5EF4-FFF2-40B4-BE49-F238E27FC236}">
              <a16:creationId xmlns:a16="http://schemas.microsoft.com/office/drawing/2014/main" id="{13329ED2-F8C1-4C91-8441-D9B0BD7B130B}"/>
            </a:ext>
            <a:ext uri="{147F2762-F138-4A5C-976F-8EAC2B608ADB}">
              <a16:predDERef xmlns:a16="http://schemas.microsoft.com/office/drawing/2014/main" pred="{4758AE47-BA2B-E249-8BC8-B5095079C5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41</xdr:col>
      <xdr:colOff>791450</xdr:colOff>
      <xdr:row>232</xdr:row>
      <xdr:rowOff>36811</xdr:rowOff>
    </xdr:from>
    <xdr:to>
      <xdr:col>48</xdr:col>
      <xdr:colOff>454900</xdr:colOff>
      <xdr:row>242</xdr:row>
      <xdr:rowOff>112014</xdr:rowOff>
    </xdr:to>
    <xdr:graphicFrame macro="">
      <xdr:nvGraphicFramePr>
        <xdr:cNvPr id="12" name="Chart 17">
          <a:extLst>
            <a:ext uri="{FF2B5EF4-FFF2-40B4-BE49-F238E27FC236}">
              <a16:creationId xmlns:a16="http://schemas.microsoft.com/office/drawing/2014/main" id="{A91EA339-9813-42E5-9616-023C4C08D820}"/>
            </a:ext>
            <a:ext uri="{147F2762-F138-4A5C-976F-8EAC2B608ADB}">
              <a16:predDERef xmlns:a16="http://schemas.microsoft.com/office/drawing/2014/main" pred="{BE0EC8B7-EDE3-EF4D-8817-74F2BA2803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49</xdr:col>
      <xdr:colOff>181769</xdr:colOff>
      <xdr:row>239</xdr:row>
      <xdr:rowOff>30238</xdr:rowOff>
    </xdr:from>
    <xdr:to>
      <xdr:col>53</xdr:col>
      <xdr:colOff>801309</xdr:colOff>
      <xdr:row>252</xdr:row>
      <xdr:rowOff>31308</xdr:rowOff>
    </xdr:to>
    <xdr:graphicFrame macro="">
      <xdr:nvGraphicFramePr>
        <xdr:cNvPr id="13" name="Chart 18">
          <a:extLst>
            <a:ext uri="{FF2B5EF4-FFF2-40B4-BE49-F238E27FC236}">
              <a16:creationId xmlns:a16="http://schemas.microsoft.com/office/drawing/2014/main" id="{5598E02E-A604-4C3D-A082-4661099D60F3}"/>
            </a:ext>
            <a:ext uri="{147F2762-F138-4A5C-976F-8EAC2B608ADB}">
              <a16:predDERef xmlns:a16="http://schemas.microsoft.com/office/drawing/2014/main" pred="{CB1C5043-99CD-054D-B883-9673C2F18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18753</xdr:colOff>
      <xdr:row>166</xdr:row>
      <xdr:rowOff>137066</xdr:rowOff>
    </xdr:from>
    <xdr:to>
      <xdr:col>22</xdr:col>
      <xdr:colOff>42668</xdr:colOff>
      <xdr:row>202</xdr:row>
      <xdr:rowOff>68603</xdr:rowOff>
    </xdr:to>
    <xdr:graphicFrame macro="">
      <xdr:nvGraphicFramePr>
        <xdr:cNvPr id="14" name="Graf 13">
          <a:extLst>
            <a:ext uri="{FF2B5EF4-FFF2-40B4-BE49-F238E27FC236}">
              <a16:creationId xmlns:a16="http://schemas.microsoft.com/office/drawing/2014/main" id="{8C687CCD-EFC4-460E-A28A-FA0D009F2A59}"/>
            </a:ext>
            <a:ext uri="{147F2762-F138-4A5C-976F-8EAC2B608ADB}">
              <a16:predDERef xmlns:a16="http://schemas.microsoft.com/office/drawing/2014/main" pred="{FB85910F-39A7-7E40-9E20-3A4A298C36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48</xdr:col>
      <xdr:colOff>208643</xdr:colOff>
      <xdr:row>99</xdr:row>
      <xdr:rowOff>3175</xdr:rowOff>
    </xdr:from>
    <xdr:to>
      <xdr:col>53</xdr:col>
      <xdr:colOff>633704</xdr:colOff>
      <xdr:row>105</xdr:row>
      <xdr:rowOff>119063</xdr:rowOff>
    </xdr:to>
    <xdr:graphicFrame macro="">
      <xdr:nvGraphicFramePr>
        <xdr:cNvPr id="15" name="Graf 14">
          <a:extLst>
            <a:ext uri="{FF2B5EF4-FFF2-40B4-BE49-F238E27FC236}">
              <a16:creationId xmlns:a16="http://schemas.microsoft.com/office/drawing/2014/main" id="{64CABE10-0FCB-4506-AF02-E6F1424977AB}"/>
            </a:ext>
            <a:ext uri="{147F2762-F138-4A5C-976F-8EAC2B608ADB}">
              <a16:predDERef xmlns:a16="http://schemas.microsoft.com/office/drawing/2014/main" pred="{CDBFDDB7-46EF-4092-8971-1CA7B9BD3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48</xdr:col>
      <xdr:colOff>287056</xdr:colOff>
      <xdr:row>109</xdr:row>
      <xdr:rowOff>121596</xdr:rowOff>
    </xdr:from>
    <xdr:to>
      <xdr:col>53</xdr:col>
      <xdr:colOff>680358</xdr:colOff>
      <xdr:row>116</xdr:row>
      <xdr:rowOff>563752</xdr:rowOff>
    </xdr:to>
    <xdr:graphicFrame macro="">
      <xdr:nvGraphicFramePr>
        <xdr:cNvPr id="16" name="Graf 15">
          <a:extLst>
            <a:ext uri="{FF2B5EF4-FFF2-40B4-BE49-F238E27FC236}">
              <a16:creationId xmlns:a16="http://schemas.microsoft.com/office/drawing/2014/main" id="{64CA2023-7E4E-4F3D-94B2-162BA05D0DE3}"/>
            </a:ext>
            <a:ext uri="{147F2762-F138-4A5C-976F-8EAC2B608ADB}">
              <a16:predDERef xmlns:a16="http://schemas.microsoft.com/office/drawing/2014/main" pred="{04C532AD-994A-4C09-9BBB-68B747A7D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41</xdr:col>
      <xdr:colOff>793750</xdr:colOff>
      <xdr:row>248</xdr:row>
      <xdr:rowOff>59531</xdr:rowOff>
    </xdr:from>
    <xdr:to>
      <xdr:col>48</xdr:col>
      <xdr:colOff>457200</xdr:colOff>
      <xdr:row>262</xdr:row>
      <xdr:rowOff>136961</xdr:rowOff>
    </xdr:to>
    <xdr:graphicFrame macro="">
      <xdr:nvGraphicFramePr>
        <xdr:cNvPr id="17" name="Chart 17">
          <a:extLst>
            <a:ext uri="{FF2B5EF4-FFF2-40B4-BE49-F238E27FC236}">
              <a16:creationId xmlns:a16="http://schemas.microsoft.com/office/drawing/2014/main" id="{666973CA-D46C-4DCE-AD47-7EE302F22EDA}"/>
            </a:ext>
            <a:ext uri="{147F2762-F138-4A5C-976F-8EAC2B608ADB}">
              <a16:predDERef xmlns:a16="http://schemas.microsoft.com/office/drawing/2014/main" pred="{FD0F3822-8C64-4249-9DD2-E148F11E37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41</xdr:col>
      <xdr:colOff>800100</xdr:colOff>
      <xdr:row>304</xdr:row>
      <xdr:rowOff>127000</xdr:rowOff>
    </xdr:from>
    <xdr:to>
      <xdr:col>48</xdr:col>
      <xdr:colOff>471488</xdr:colOff>
      <xdr:row>314</xdr:row>
      <xdr:rowOff>18846</xdr:rowOff>
    </xdr:to>
    <xdr:graphicFrame macro="">
      <xdr:nvGraphicFramePr>
        <xdr:cNvPr id="18" name="Chart 17">
          <a:extLst>
            <a:ext uri="{FF2B5EF4-FFF2-40B4-BE49-F238E27FC236}">
              <a16:creationId xmlns:a16="http://schemas.microsoft.com/office/drawing/2014/main" id="{8D5A8753-C3C3-4E86-B330-A121BFBEEFD9}"/>
            </a:ext>
            <a:ext uri="{147F2762-F138-4A5C-976F-8EAC2B608ADB}">
              <a16:predDERef xmlns:a16="http://schemas.microsoft.com/office/drawing/2014/main" pred="{95D17F22-B25D-4477-A0B1-F53D79700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48</xdr:col>
      <xdr:colOff>814009</xdr:colOff>
      <xdr:row>330</xdr:row>
      <xdr:rowOff>75595</xdr:rowOff>
    </xdr:from>
    <xdr:to>
      <xdr:col>53</xdr:col>
      <xdr:colOff>559405</xdr:colOff>
      <xdr:row>342</xdr:row>
      <xdr:rowOff>158913</xdr:rowOff>
    </xdr:to>
    <xdr:graphicFrame macro="">
      <xdr:nvGraphicFramePr>
        <xdr:cNvPr id="19" name="Chart 18">
          <a:extLst>
            <a:ext uri="{FF2B5EF4-FFF2-40B4-BE49-F238E27FC236}">
              <a16:creationId xmlns:a16="http://schemas.microsoft.com/office/drawing/2014/main" id="{D517A955-E6D6-487A-927E-1E7B8F92C56E}"/>
            </a:ext>
            <a:ext uri="{147F2762-F138-4A5C-976F-8EAC2B608ADB}">
              <a16:predDERef xmlns:a16="http://schemas.microsoft.com/office/drawing/2014/main" pred="{B1AA9A19-21C3-424C-84E0-33CB6F119B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49</xdr:col>
      <xdr:colOff>45356</xdr:colOff>
      <xdr:row>344</xdr:row>
      <xdr:rowOff>174624</xdr:rowOff>
    </xdr:from>
    <xdr:to>
      <xdr:col>53</xdr:col>
      <xdr:colOff>538816</xdr:colOff>
      <xdr:row>362</xdr:row>
      <xdr:rowOff>74629</xdr:rowOff>
    </xdr:to>
    <xdr:graphicFrame macro="">
      <xdr:nvGraphicFramePr>
        <xdr:cNvPr id="20" name="Chart 18">
          <a:extLst>
            <a:ext uri="{FF2B5EF4-FFF2-40B4-BE49-F238E27FC236}">
              <a16:creationId xmlns:a16="http://schemas.microsoft.com/office/drawing/2014/main" id="{8F20B77C-C6F8-4B8F-8AE2-B7123DDA3115}"/>
            </a:ext>
            <a:ext uri="{147F2762-F138-4A5C-976F-8EAC2B608ADB}">
              <a16:predDERef xmlns:a16="http://schemas.microsoft.com/office/drawing/2014/main" pred="{66DAA62F-F706-47C6-9675-5B5F795CA5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49</xdr:col>
      <xdr:colOff>30239</xdr:colOff>
      <xdr:row>363</xdr:row>
      <xdr:rowOff>30239</xdr:rowOff>
    </xdr:from>
    <xdr:to>
      <xdr:col>53</xdr:col>
      <xdr:colOff>529166</xdr:colOff>
      <xdr:row>380</xdr:row>
      <xdr:rowOff>90714</xdr:rowOff>
    </xdr:to>
    <xdr:graphicFrame macro="">
      <xdr:nvGraphicFramePr>
        <xdr:cNvPr id="21" name="Chart 18">
          <a:extLst>
            <a:ext uri="{FF2B5EF4-FFF2-40B4-BE49-F238E27FC236}">
              <a16:creationId xmlns:a16="http://schemas.microsoft.com/office/drawing/2014/main" id="{1ED956BE-4CDF-4412-860F-2CEB23A38AC2}"/>
            </a:ext>
            <a:ext uri="{147F2762-F138-4A5C-976F-8EAC2B608ADB}">
              <a16:predDERef xmlns:a16="http://schemas.microsoft.com/office/drawing/2014/main" pred="{4B6B25D3-37C3-447F-937C-1CBECDD847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49</xdr:col>
      <xdr:colOff>115455</xdr:colOff>
      <xdr:row>211</xdr:row>
      <xdr:rowOff>6048</xdr:rowOff>
    </xdr:from>
    <xdr:to>
      <xdr:col>53</xdr:col>
      <xdr:colOff>801309</xdr:colOff>
      <xdr:row>221</xdr:row>
      <xdr:rowOff>5137</xdr:rowOff>
    </xdr:to>
    <xdr:graphicFrame macro="">
      <xdr:nvGraphicFramePr>
        <xdr:cNvPr id="22" name="Graf 21">
          <a:extLst>
            <a:ext uri="{FF2B5EF4-FFF2-40B4-BE49-F238E27FC236}">
              <a16:creationId xmlns:a16="http://schemas.microsoft.com/office/drawing/2014/main" id="{6E40939E-B3B2-40D7-895F-3FD167166A2B}"/>
            </a:ext>
            <a:ext uri="{147F2762-F138-4A5C-976F-8EAC2B608ADB}">
              <a16:predDERef xmlns:a16="http://schemas.microsoft.com/office/drawing/2014/main" pred="{67560394-1F50-47A1-88D9-157C82DE9D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49</xdr:col>
      <xdr:colOff>130256</xdr:colOff>
      <xdr:row>223</xdr:row>
      <xdr:rowOff>7256</xdr:rowOff>
    </xdr:from>
    <xdr:to>
      <xdr:col>54</xdr:col>
      <xdr:colOff>30239</xdr:colOff>
      <xdr:row>226</xdr:row>
      <xdr:rowOff>543230</xdr:rowOff>
    </xdr:to>
    <xdr:graphicFrame macro="">
      <xdr:nvGraphicFramePr>
        <xdr:cNvPr id="23" name="Graf 22">
          <a:extLst>
            <a:ext uri="{FF2B5EF4-FFF2-40B4-BE49-F238E27FC236}">
              <a16:creationId xmlns:a16="http://schemas.microsoft.com/office/drawing/2014/main" id="{B098AEE0-79D3-494A-AAB3-2EE46B62CB1F}"/>
            </a:ext>
            <a:ext uri="{147F2762-F138-4A5C-976F-8EAC2B608ADB}">
              <a16:predDERef xmlns:a16="http://schemas.microsoft.com/office/drawing/2014/main" pred="{2221FCC0-92E5-4647-889E-60DF20A53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49</xdr:col>
      <xdr:colOff>196548</xdr:colOff>
      <xdr:row>227</xdr:row>
      <xdr:rowOff>166310</xdr:rowOff>
    </xdr:from>
    <xdr:to>
      <xdr:col>54</xdr:col>
      <xdr:colOff>0</xdr:colOff>
      <xdr:row>238</xdr:row>
      <xdr:rowOff>422787</xdr:rowOff>
    </xdr:to>
    <xdr:graphicFrame macro="">
      <xdr:nvGraphicFramePr>
        <xdr:cNvPr id="24" name="Graf 23">
          <a:extLst>
            <a:ext uri="{FF2B5EF4-FFF2-40B4-BE49-F238E27FC236}">
              <a16:creationId xmlns:a16="http://schemas.microsoft.com/office/drawing/2014/main" id="{91E603FC-0DE0-4FAB-9533-234700E558C0}"/>
            </a:ext>
            <a:ext uri="{147F2762-F138-4A5C-976F-8EAC2B608ADB}">
              <a16:predDERef xmlns:a16="http://schemas.microsoft.com/office/drawing/2014/main" pred="{0136BDD4-2503-416F-8352-9223BC8B7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531880</xdr:colOff>
      <xdr:row>394</xdr:row>
      <xdr:rowOff>188430</xdr:rowOff>
    </xdr:from>
    <xdr:to>
      <xdr:col>16</xdr:col>
      <xdr:colOff>369956</xdr:colOff>
      <xdr:row>424</xdr:row>
      <xdr:rowOff>79183</xdr:rowOff>
    </xdr:to>
    <xdr:graphicFrame macro="">
      <xdr:nvGraphicFramePr>
        <xdr:cNvPr id="25" name="Graf 24">
          <a:extLst>
            <a:ext uri="{FF2B5EF4-FFF2-40B4-BE49-F238E27FC236}">
              <a16:creationId xmlns:a16="http://schemas.microsoft.com/office/drawing/2014/main" id="{6E245209-F337-4002-850E-54CD4F545A66}"/>
            </a:ext>
            <a:ext uri="{147F2762-F138-4A5C-976F-8EAC2B608ADB}">
              <a16:predDERef xmlns:a16="http://schemas.microsoft.com/office/drawing/2014/main" pred="{6D050468-72D3-4FA6-AEA5-390E61325A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41</xdr:col>
      <xdr:colOff>492125</xdr:colOff>
      <xdr:row>118</xdr:row>
      <xdr:rowOff>0</xdr:rowOff>
    </xdr:from>
    <xdr:to>
      <xdr:col>48</xdr:col>
      <xdr:colOff>158750</xdr:colOff>
      <xdr:row>128</xdr:row>
      <xdr:rowOff>153939</xdr:rowOff>
    </xdr:to>
    <xdr:graphicFrame macro="">
      <xdr:nvGraphicFramePr>
        <xdr:cNvPr id="26" name="Chart 14">
          <a:extLst>
            <a:ext uri="{FF2B5EF4-FFF2-40B4-BE49-F238E27FC236}">
              <a16:creationId xmlns:a16="http://schemas.microsoft.com/office/drawing/2014/main" id="{E85B3ADB-4F70-485D-B79A-0A0D9495F190}"/>
            </a:ext>
            <a:ext uri="{147F2762-F138-4A5C-976F-8EAC2B608ADB}">
              <a16:predDERef xmlns:a16="http://schemas.microsoft.com/office/drawing/2014/main" pred="{8799BF27-A855-4E6B-8CEB-0D2D412001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48</xdr:col>
      <xdr:colOff>127001</xdr:colOff>
      <xdr:row>4</xdr:row>
      <xdr:rowOff>201083</xdr:rowOff>
    </xdr:from>
    <xdr:to>
      <xdr:col>53</xdr:col>
      <xdr:colOff>337343</xdr:colOff>
      <xdr:row>11</xdr:row>
      <xdr:rowOff>127000</xdr:rowOff>
    </xdr:to>
    <xdr:graphicFrame macro="">
      <xdr:nvGraphicFramePr>
        <xdr:cNvPr id="27" name="Graf 26">
          <a:extLst>
            <a:ext uri="{FF2B5EF4-FFF2-40B4-BE49-F238E27FC236}">
              <a16:creationId xmlns:a16="http://schemas.microsoft.com/office/drawing/2014/main" id="{B83C1433-988A-413B-8C02-CBCF17F0EC20}"/>
            </a:ext>
            <a:ext uri="{147F2762-F138-4A5C-976F-8EAC2B608ADB}">
              <a16:predDERef xmlns:a16="http://schemas.microsoft.com/office/drawing/2014/main" pred="{CDBFDDB7-46EF-4092-8971-1CA7B9BD3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48</xdr:col>
      <xdr:colOff>108856</xdr:colOff>
      <xdr:row>11</xdr:row>
      <xdr:rowOff>174625</xdr:rowOff>
    </xdr:from>
    <xdr:to>
      <xdr:col>53</xdr:col>
      <xdr:colOff>317500</xdr:colOff>
      <xdr:row>22</xdr:row>
      <xdr:rowOff>453571</xdr:rowOff>
    </xdr:to>
    <xdr:graphicFrame macro="">
      <xdr:nvGraphicFramePr>
        <xdr:cNvPr id="28" name="Graf 27">
          <a:extLst>
            <a:ext uri="{FF2B5EF4-FFF2-40B4-BE49-F238E27FC236}">
              <a16:creationId xmlns:a16="http://schemas.microsoft.com/office/drawing/2014/main" id="{5DA4B140-0FD7-4012-A4CC-B23CCE10D4B5}"/>
            </a:ext>
            <a:ext uri="{147F2762-F138-4A5C-976F-8EAC2B608ADB}">
              <a16:predDERef xmlns:a16="http://schemas.microsoft.com/office/drawing/2014/main" pred="{CDBFDDB7-46EF-4092-8971-1CA7B9BD3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48</xdr:col>
      <xdr:colOff>108856</xdr:colOff>
      <xdr:row>23</xdr:row>
      <xdr:rowOff>63500</xdr:rowOff>
    </xdr:from>
    <xdr:to>
      <xdr:col>53</xdr:col>
      <xdr:colOff>297655</xdr:colOff>
      <xdr:row>35</xdr:row>
      <xdr:rowOff>167105</xdr:rowOff>
    </xdr:to>
    <xdr:graphicFrame macro="">
      <xdr:nvGraphicFramePr>
        <xdr:cNvPr id="29" name="Graf 28">
          <a:extLst>
            <a:ext uri="{FF2B5EF4-FFF2-40B4-BE49-F238E27FC236}">
              <a16:creationId xmlns:a16="http://schemas.microsoft.com/office/drawing/2014/main" id="{1B162F08-AD89-478D-B9DE-2EE7B1CA24DB}"/>
            </a:ext>
            <a:ext uri="{147F2762-F138-4A5C-976F-8EAC2B608ADB}">
              <a16:predDERef xmlns:a16="http://schemas.microsoft.com/office/drawing/2014/main" pred="{CDBFDDB7-46EF-4092-8971-1CA7B9BD3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48</xdr:col>
      <xdr:colOff>95250</xdr:colOff>
      <xdr:row>67</xdr:row>
      <xdr:rowOff>277812</xdr:rowOff>
    </xdr:from>
    <xdr:to>
      <xdr:col>53</xdr:col>
      <xdr:colOff>476250</xdr:colOff>
      <xdr:row>77</xdr:row>
      <xdr:rowOff>-1</xdr:rowOff>
    </xdr:to>
    <xdr:graphicFrame macro="">
      <xdr:nvGraphicFramePr>
        <xdr:cNvPr id="30" name="Graf 29">
          <a:extLst>
            <a:ext uri="{FF2B5EF4-FFF2-40B4-BE49-F238E27FC236}">
              <a16:creationId xmlns:a16="http://schemas.microsoft.com/office/drawing/2014/main" id="{E28529B1-FC1C-4D78-BFF5-BC3CA272E89B}"/>
            </a:ext>
            <a:ext uri="{147F2762-F138-4A5C-976F-8EAC2B608ADB}">
              <a16:predDERef xmlns:a16="http://schemas.microsoft.com/office/drawing/2014/main" pred="{CDBFDDB7-46EF-4092-8971-1CA7B9BD3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48</xdr:col>
      <xdr:colOff>122463</xdr:colOff>
      <xdr:row>78</xdr:row>
      <xdr:rowOff>218281</xdr:rowOff>
    </xdr:from>
    <xdr:to>
      <xdr:col>53</xdr:col>
      <xdr:colOff>555624</xdr:colOff>
      <xdr:row>84</xdr:row>
      <xdr:rowOff>992188</xdr:rowOff>
    </xdr:to>
    <xdr:graphicFrame macro="">
      <xdr:nvGraphicFramePr>
        <xdr:cNvPr id="31" name="Graf 30">
          <a:extLst>
            <a:ext uri="{FF2B5EF4-FFF2-40B4-BE49-F238E27FC236}">
              <a16:creationId xmlns:a16="http://schemas.microsoft.com/office/drawing/2014/main" id="{08E31716-6540-4372-BD89-717E83E7BF78}"/>
            </a:ext>
            <a:ext uri="{147F2762-F138-4A5C-976F-8EAC2B608ADB}">
              <a16:predDERef xmlns:a16="http://schemas.microsoft.com/office/drawing/2014/main" pred="{CDBFDDB7-46EF-4092-8971-1CA7B9BD3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48</xdr:col>
      <xdr:colOff>142119</xdr:colOff>
      <xdr:row>89</xdr:row>
      <xdr:rowOff>5557</xdr:rowOff>
    </xdr:from>
    <xdr:to>
      <xdr:col>53</xdr:col>
      <xdr:colOff>593989</xdr:colOff>
      <xdr:row>98</xdr:row>
      <xdr:rowOff>31750</xdr:rowOff>
    </xdr:to>
    <xdr:graphicFrame macro="">
      <xdr:nvGraphicFramePr>
        <xdr:cNvPr id="32" name="Graf 31">
          <a:extLst>
            <a:ext uri="{FF2B5EF4-FFF2-40B4-BE49-F238E27FC236}">
              <a16:creationId xmlns:a16="http://schemas.microsoft.com/office/drawing/2014/main" id="{1FE984E7-C129-4BFC-B00B-C1CF2C8212EC}"/>
            </a:ext>
            <a:ext uri="{147F2762-F138-4A5C-976F-8EAC2B608ADB}">
              <a16:predDERef xmlns:a16="http://schemas.microsoft.com/office/drawing/2014/main" pred="{CDBFDDB7-46EF-4092-8971-1CA7B9BD3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48</xdr:col>
      <xdr:colOff>275319</xdr:colOff>
      <xdr:row>117</xdr:row>
      <xdr:rowOff>160111</xdr:rowOff>
    </xdr:from>
    <xdr:to>
      <xdr:col>53</xdr:col>
      <xdr:colOff>695477</xdr:colOff>
      <xdr:row>130</xdr:row>
      <xdr:rowOff>135107</xdr:rowOff>
    </xdr:to>
    <xdr:graphicFrame macro="">
      <xdr:nvGraphicFramePr>
        <xdr:cNvPr id="33" name="Graf 32">
          <a:extLst>
            <a:ext uri="{FF2B5EF4-FFF2-40B4-BE49-F238E27FC236}">
              <a16:creationId xmlns:a16="http://schemas.microsoft.com/office/drawing/2014/main" id="{A21F190E-B066-4F4E-8C1A-EBEE113B8213}"/>
            </a:ext>
            <a:ext uri="{147F2762-F138-4A5C-976F-8EAC2B608ADB}">
              <a16:predDERef xmlns:a16="http://schemas.microsoft.com/office/drawing/2014/main" pred="{04C532AD-994A-4C09-9BBB-68B747A7D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49</xdr:col>
      <xdr:colOff>190501</xdr:colOff>
      <xdr:row>252</xdr:row>
      <xdr:rowOff>122463</xdr:rowOff>
    </xdr:from>
    <xdr:to>
      <xdr:col>53</xdr:col>
      <xdr:colOff>755952</xdr:colOff>
      <xdr:row>264</xdr:row>
      <xdr:rowOff>151190</xdr:rowOff>
    </xdr:to>
    <xdr:graphicFrame macro="">
      <xdr:nvGraphicFramePr>
        <xdr:cNvPr id="34" name="Graf 33">
          <a:extLst>
            <a:ext uri="{FF2B5EF4-FFF2-40B4-BE49-F238E27FC236}">
              <a16:creationId xmlns:a16="http://schemas.microsoft.com/office/drawing/2014/main" id="{10860D72-AA21-439D-BE14-005167889204}"/>
            </a:ext>
            <a:ext uri="{147F2762-F138-4A5C-976F-8EAC2B608ADB}">
              <a16:predDERef xmlns:a16="http://schemas.microsoft.com/office/drawing/2014/main" pred="{0136BDD4-2503-416F-8352-9223BC8B7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48</xdr:col>
      <xdr:colOff>809626</xdr:colOff>
      <xdr:row>314</xdr:row>
      <xdr:rowOff>166308</xdr:rowOff>
    </xdr:from>
    <xdr:to>
      <xdr:col>53</xdr:col>
      <xdr:colOff>559406</xdr:colOff>
      <xdr:row>329</xdr:row>
      <xdr:rowOff>136070</xdr:rowOff>
    </xdr:to>
    <xdr:graphicFrame macro="">
      <xdr:nvGraphicFramePr>
        <xdr:cNvPr id="35" name="Chart 18">
          <a:extLst>
            <a:ext uri="{FF2B5EF4-FFF2-40B4-BE49-F238E27FC236}">
              <a16:creationId xmlns:a16="http://schemas.microsoft.com/office/drawing/2014/main" id="{F327C195-CF21-489F-9DED-D5590E978A1A}"/>
            </a:ext>
            <a:ext uri="{147F2762-F138-4A5C-976F-8EAC2B608ADB}">
              <a16:predDERef xmlns:a16="http://schemas.microsoft.com/office/drawing/2014/main" pred="{CB1C5043-99CD-054D-B883-9673C2F18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41</xdr:col>
      <xdr:colOff>386441</xdr:colOff>
      <xdr:row>428</xdr:row>
      <xdr:rowOff>326573</xdr:rowOff>
    </xdr:from>
    <xdr:to>
      <xdr:col>47</xdr:col>
      <xdr:colOff>595765</xdr:colOff>
      <xdr:row>436</xdr:row>
      <xdr:rowOff>186872</xdr:rowOff>
    </xdr:to>
    <xdr:graphicFrame macro="">
      <xdr:nvGraphicFramePr>
        <xdr:cNvPr id="36" name="Chart 17">
          <a:extLst>
            <a:ext uri="{FF2B5EF4-FFF2-40B4-BE49-F238E27FC236}">
              <a16:creationId xmlns:a16="http://schemas.microsoft.com/office/drawing/2014/main" id="{DAEDE236-2A05-4919-95DC-DEAAF3646490}"/>
            </a:ext>
            <a:ext uri="{147F2762-F138-4A5C-976F-8EAC2B608ADB}">
              <a16:predDERef xmlns:a16="http://schemas.microsoft.com/office/drawing/2014/main" pred="{95D17F22-B25D-4477-A0B1-F53D79700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48</xdr:col>
      <xdr:colOff>334736</xdr:colOff>
      <xdr:row>428</xdr:row>
      <xdr:rowOff>15875</xdr:rowOff>
    </xdr:from>
    <xdr:to>
      <xdr:col>53</xdr:col>
      <xdr:colOff>755952</xdr:colOff>
      <xdr:row>435</xdr:row>
      <xdr:rowOff>483809</xdr:rowOff>
    </xdr:to>
    <xdr:graphicFrame macro="">
      <xdr:nvGraphicFramePr>
        <xdr:cNvPr id="50" name="Graf 36">
          <a:extLst>
            <a:ext uri="{FF2B5EF4-FFF2-40B4-BE49-F238E27FC236}">
              <a16:creationId xmlns:a16="http://schemas.microsoft.com/office/drawing/2014/main" id="{7CDA71B8-CFB7-494E-A038-3BB49ACE0FEA}"/>
            </a:ext>
            <a:ext uri="{147F2762-F138-4A5C-976F-8EAC2B608ADB}">
              <a16:predDERef xmlns:a16="http://schemas.microsoft.com/office/drawing/2014/main" pred="{0136BDD4-2503-416F-8352-9223BC8B7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41</xdr:col>
      <xdr:colOff>435428</xdr:colOff>
      <xdr:row>438</xdr:row>
      <xdr:rowOff>95251</xdr:rowOff>
    </xdr:from>
    <xdr:to>
      <xdr:col>47</xdr:col>
      <xdr:colOff>678316</xdr:colOff>
      <xdr:row>448</xdr:row>
      <xdr:rowOff>40822</xdr:rowOff>
    </xdr:to>
    <xdr:graphicFrame macro="">
      <xdr:nvGraphicFramePr>
        <xdr:cNvPr id="38" name="Chart 17">
          <a:extLst>
            <a:ext uri="{FF2B5EF4-FFF2-40B4-BE49-F238E27FC236}">
              <a16:creationId xmlns:a16="http://schemas.microsoft.com/office/drawing/2014/main" id="{5D266F3F-F124-43FD-AB2E-090FBFD0D7DA}"/>
            </a:ext>
            <a:ext uri="{147F2762-F138-4A5C-976F-8EAC2B608ADB}">
              <a16:predDERef xmlns:a16="http://schemas.microsoft.com/office/drawing/2014/main" pred="{95D17F22-B25D-4477-A0B1-F53D79700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48</xdr:col>
      <xdr:colOff>326572</xdr:colOff>
      <xdr:row>436</xdr:row>
      <xdr:rowOff>95249</xdr:rowOff>
    </xdr:from>
    <xdr:to>
      <xdr:col>53</xdr:col>
      <xdr:colOff>764334</xdr:colOff>
      <xdr:row>448</xdr:row>
      <xdr:rowOff>52716</xdr:rowOff>
    </xdr:to>
    <xdr:graphicFrame macro="">
      <xdr:nvGraphicFramePr>
        <xdr:cNvPr id="39" name="Graf 38">
          <a:extLst>
            <a:ext uri="{FF2B5EF4-FFF2-40B4-BE49-F238E27FC236}">
              <a16:creationId xmlns:a16="http://schemas.microsoft.com/office/drawing/2014/main" id="{BC6A1927-3B60-4CB9-84FB-21A46A246E5C}"/>
            </a:ext>
            <a:ext uri="{147F2762-F138-4A5C-976F-8EAC2B608ADB}">
              <a16:predDERef xmlns:a16="http://schemas.microsoft.com/office/drawing/2014/main" pred="{0136BDD4-2503-416F-8352-9223BC8B7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41</xdr:col>
      <xdr:colOff>421822</xdr:colOff>
      <xdr:row>448</xdr:row>
      <xdr:rowOff>176893</xdr:rowOff>
    </xdr:from>
    <xdr:to>
      <xdr:col>47</xdr:col>
      <xdr:colOff>658360</xdr:colOff>
      <xdr:row>459</xdr:row>
      <xdr:rowOff>142875</xdr:rowOff>
    </xdr:to>
    <xdr:graphicFrame macro="">
      <xdr:nvGraphicFramePr>
        <xdr:cNvPr id="40" name="Chart 17">
          <a:extLst>
            <a:ext uri="{FF2B5EF4-FFF2-40B4-BE49-F238E27FC236}">
              <a16:creationId xmlns:a16="http://schemas.microsoft.com/office/drawing/2014/main" id="{5E532333-52DE-44AF-BB24-4DDC4DA210DC}"/>
            </a:ext>
            <a:ext uri="{147F2762-F138-4A5C-976F-8EAC2B608ADB}">
              <a16:predDERef xmlns:a16="http://schemas.microsoft.com/office/drawing/2014/main" pred="{95D17F22-B25D-4477-A0B1-F53D79700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48</xdr:col>
      <xdr:colOff>316139</xdr:colOff>
      <xdr:row>449</xdr:row>
      <xdr:rowOff>0</xdr:rowOff>
    </xdr:from>
    <xdr:to>
      <xdr:col>53</xdr:col>
      <xdr:colOff>762000</xdr:colOff>
      <xdr:row>459</xdr:row>
      <xdr:rowOff>164749</xdr:rowOff>
    </xdr:to>
    <xdr:graphicFrame macro="">
      <xdr:nvGraphicFramePr>
        <xdr:cNvPr id="41" name="Graf 40">
          <a:extLst>
            <a:ext uri="{FF2B5EF4-FFF2-40B4-BE49-F238E27FC236}">
              <a16:creationId xmlns:a16="http://schemas.microsoft.com/office/drawing/2014/main" id="{D4A8013B-B76C-454C-8C6E-A86460328C3B}"/>
            </a:ext>
            <a:ext uri="{147F2762-F138-4A5C-976F-8EAC2B608ADB}">
              <a16:predDERef xmlns:a16="http://schemas.microsoft.com/office/drawing/2014/main" pred="{0136BDD4-2503-416F-8352-9223BC8B7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41</xdr:col>
      <xdr:colOff>394606</xdr:colOff>
      <xdr:row>459</xdr:row>
      <xdr:rowOff>365125</xdr:rowOff>
    </xdr:from>
    <xdr:to>
      <xdr:col>47</xdr:col>
      <xdr:colOff>631144</xdr:colOff>
      <xdr:row>469</xdr:row>
      <xdr:rowOff>190500</xdr:rowOff>
    </xdr:to>
    <xdr:graphicFrame macro="">
      <xdr:nvGraphicFramePr>
        <xdr:cNvPr id="42" name="Chart 17">
          <a:extLst>
            <a:ext uri="{FF2B5EF4-FFF2-40B4-BE49-F238E27FC236}">
              <a16:creationId xmlns:a16="http://schemas.microsoft.com/office/drawing/2014/main" id="{C68B19E7-9291-417E-A81F-744348DB6078}"/>
            </a:ext>
            <a:ext uri="{147F2762-F138-4A5C-976F-8EAC2B608ADB}">
              <a16:predDERef xmlns:a16="http://schemas.microsoft.com/office/drawing/2014/main" pred="{95D17F22-B25D-4477-A0B1-F53D79700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48</xdr:col>
      <xdr:colOff>367392</xdr:colOff>
      <xdr:row>459</xdr:row>
      <xdr:rowOff>349250</xdr:rowOff>
    </xdr:from>
    <xdr:to>
      <xdr:col>53</xdr:col>
      <xdr:colOff>710595</xdr:colOff>
      <xdr:row>470</xdr:row>
      <xdr:rowOff>0</xdr:rowOff>
    </xdr:to>
    <xdr:graphicFrame macro="">
      <xdr:nvGraphicFramePr>
        <xdr:cNvPr id="43" name="Graf 42">
          <a:extLst>
            <a:ext uri="{FF2B5EF4-FFF2-40B4-BE49-F238E27FC236}">
              <a16:creationId xmlns:a16="http://schemas.microsoft.com/office/drawing/2014/main" id="{CBF10253-275C-41ED-965A-D6F35B1DB194}"/>
            </a:ext>
            <a:ext uri="{147F2762-F138-4A5C-976F-8EAC2B608ADB}">
              <a16:predDERef xmlns:a16="http://schemas.microsoft.com/office/drawing/2014/main" pred="{0136BDD4-2503-416F-8352-9223BC8B7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41</xdr:col>
      <xdr:colOff>391432</xdr:colOff>
      <xdr:row>470</xdr:row>
      <xdr:rowOff>79375</xdr:rowOff>
    </xdr:from>
    <xdr:to>
      <xdr:col>47</xdr:col>
      <xdr:colOff>631145</xdr:colOff>
      <xdr:row>481</xdr:row>
      <xdr:rowOff>51955</xdr:rowOff>
    </xdr:to>
    <xdr:graphicFrame macro="">
      <xdr:nvGraphicFramePr>
        <xdr:cNvPr id="44" name="Chart 17">
          <a:extLst>
            <a:ext uri="{FF2B5EF4-FFF2-40B4-BE49-F238E27FC236}">
              <a16:creationId xmlns:a16="http://schemas.microsoft.com/office/drawing/2014/main" id="{82FED636-5E92-4463-BB69-5B486ADA0589}"/>
            </a:ext>
            <a:ext uri="{147F2762-F138-4A5C-976F-8EAC2B608ADB}">
              <a16:predDERef xmlns:a16="http://schemas.microsoft.com/office/drawing/2014/main" pred="{95D17F22-B25D-4477-A0B1-F53D79700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48</xdr:col>
      <xdr:colOff>367392</xdr:colOff>
      <xdr:row>470</xdr:row>
      <xdr:rowOff>60476</xdr:rowOff>
    </xdr:from>
    <xdr:to>
      <xdr:col>53</xdr:col>
      <xdr:colOff>710595</xdr:colOff>
      <xdr:row>480</xdr:row>
      <xdr:rowOff>137535</xdr:rowOff>
    </xdr:to>
    <xdr:graphicFrame macro="">
      <xdr:nvGraphicFramePr>
        <xdr:cNvPr id="45" name="Graf 44">
          <a:extLst>
            <a:ext uri="{FF2B5EF4-FFF2-40B4-BE49-F238E27FC236}">
              <a16:creationId xmlns:a16="http://schemas.microsoft.com/office/drawing/2014/main" id="{CCA76F14-6200-4EE1-A4F5-D0C41B89A5AD}"/>
            </a:ext>
            <a:ext uri="{147F2762-F138-4A5C-976F-8EAC2B608ADB}">
              <a16:predDERef xmlns:a16="http://schemas.microsoft.com/office/drawing/2014/main" pred="{0136BDD4-2503-416F-8352-9223BC8B7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41</xdr:col>
      <xdr:colOff>381000</xdr:colOff>
      <xdr:row>495</xdr:row>
      <xdr:rowOff>0</xdr:rowOff>
    </xdr:from>
    <xdr:to>
      <xdr:col>47</xdr:col>
      <xdr:colOff>620713</xdr:colOff>
      <xdr:row>499</xdr:row>
      <xdr:rowOff>17317</xdr:rowOff>
    </xdr:to>
    <xdr:graphicFrame macro="">
      <xdr:nvGraphicFramePr>
        <xdr:cNvPr id="48" name="Chart 17">
          <a:extLst>
            <a:ext uri="{FF2B5EF4-FFF2-40B4-BE49-F238E27FC236}">
              <a16:creationId xmlns:a16="http://schemas.microsoft.com/office/drawing/2014/main" id="{344EB235-1B6B-4E0C-B9FE-6F0C475A363A}"/>
            </a:ext>
            <a:ext uri="{147F2762-F138-4A5C-976F-8EAC2B608ADB}">
              <a16:predDERef xmlns:a16="http://schemas.microsoft.com/office/drawing/2014/main" pred="{95D17F22-B25D-4477-A0B1-F53D79700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48</xdr:col>
      <xdr:colOff>367392</xdr:colOff>
      <xdr:row>494</xdr:row>
      <xdr:rowOff>136071</xdr:rowOff>
    </xdr:from>
    <xdr:to>
      <xdr:col>53</xdr:col>
      <xdr:colOff>710595</xdr:colOff>
      <xdr:row>499</xdr:row>
      <xdr:rowOff>0</xdr:rowOff>
    </xdr:to>
    <xdr:graphicFrame macro="">
      <xdr:nvGraphicFramePr>
        <xdr:cNvPr id="49" name="Graf 48">
          <a:extLst>
            <a:ext uri="{FF2B5EF4-FFF2-40B4-BE49-F238E27FC236}">
              <a16:creationId xmlns:a16="http://schemas.microsoft.com/office/drawing/2014/main" id="{EB380F98-A782-4F57-9998-44A9414A7071}"/>
            </a:ext>
            <a:ext uri="{147F2762-F138-4A5C-976F-8EAC2B608ADB}">
              <a16:predDERef xmlns:a16="http://schemas.microsoft.com/office/drawing/2014/main" pred="{0136BDD4-2503-416F-8352-9223BC8B7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48</xdr:col>
      <xdr:colOff>399019</xdr:colOff>
      <xdr:row>541</xdr:row>
      <xdr:rowOff>105832</xdr:rowOff>
    </xdr:from>
    <xdr:to>
      <xdr:col>53</xdr:col>
      <xdr:colOff>483809</xdr:colOff>
      <xdr:row>556</xdr:row>
      <xdr:rowOff>60475</xdr:rowOff>
    </xdr:to>
    <xdr:graphicFrame macro="">
      <xdr:nvGraphicFramePr>
        <xdr:cNvPr id="51" name="Graf 50">
          <a:extLst>
            <a:ext uri="{FF2B5EF4-FFF2-40B4-BE49-F238E27FC236}">
              <a16:creationId xmlns:a16="http://schemas.microsoft.com/office/drawing/2014/main" id="{94E3C0A7-EBCC-49DD-B1FF-997840823611}"/>
            </a:ext>
            <a:ext uri="{147F2762-F138-4A5C-976F-8EAC2B608ADB}">
              <a16:predDERef xmlns:a16="http://schemas.microsoft.com/office/drawing/2014/main" pred="{0136BDD4-2503-416F-8352-9223BC8B7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41</xdr:col>
      <xdr:colOff>462740</xdr:colOff>
      <xdr:row>557</xdr:row>
      <xdr:rowOff>47625</xdr:rowOff>
    </xdr:from>
    <xdr:to>
      <xdr:col>47</xdr:col>
      <xdr:colOff>702453</xdr:colOff>
      <xdr:row>570</xdr:row>
      <xdr:rowOff>55297</xdr:rowOff>
    </xdr:to>
    <xdr:graphicFrame macro="">
      <xdr:nvGraphicFramePr>
        <xdr:cNvPr id="52" name="Chart 17">
          <a:extLst>
            <a:ext uri="{FF2B5EF4-FFF2-40B4-BE49-F238E27FC236}">
              <a16:creationId xmlns:a16="http://schemas.microsoft.com/office/drawing/2014/main" id="{06B999DA-387D-408F-99A1-84569D341025}"/>
            </a:ext>
            <a:ext uri="{147F2762-F138-4A5C-976F-8EAC2B608ADB}">
              <a16:predDERef xmlns:a16="http://schemas.microsoft.com/office/drawing/2014/main" pred="{95D17F22-B25D-4477-A0B1-F53D79700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48</xdr:col>
      <xdr:colOff>469900</xdr:colOff>
      <xdr:row>556</xdr:row>
      <xdr:rowOff>188784</xdr:rowOff>
    </xdr:from>
    <xdr:to>
      <xdr:col>53</xdr:col>
      <xdr:colOff>514048</xdr:colOff>
      <xdr:row>571</xdr:row>
      <xdr:rowOff>15120</xdr:rowOff>
    </xdr:to>
    <xdr:graphicFrame macro="">
      <xdr:nvGraphicFramePr>
        <xdr:cNvPr id="53" name="Graf 52">
          <a:extLst>
            <a:ext uri="{FF2B5EF4-FFF2-40B4-BE49-F238E27FC236}">
              <a16:creationId xmlns:a16="http://schemas.microsoft.com/office/drawing/2014/main" id="{A8A69A0D-974B-4944-A6E5-8AC101DFA6DD}"/>
            </a:ext>
            <a:ext uri="{147F2762-F138-4A5C-976F-8EAC2B608ADB}">
              <a16:predDERef xmlns:a16="http://schemas.microsoft.com/office/drawing/2014/main" pred="{0136BDD4-2503-416F-8352-9223BC8B7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41</xdr:col>
      <xdr:colOff>468993</xdr:colOff>
      <xdr:row>572</xdr:row>
      <xdr:rowOff>8163</xdr:rowOff>
    </xdr:from>
    <xdr:to>
      <xdr:col>47</xdr:col>
      <xdr:colOff>692831</xdr:colOff>
      <xdr:row>580</xdr:row>
      <xdr:rowOff>555624</xdr:rowOff>
    </xdr:to>
    <xdr:graphicFrame macro="">
      <xdr:nvGraphicFramePr>
        <xdr:cNvPr id="54" name="Chart 17">
          <a:extLst>
            <a:ext uri="{FF2B5EF4-FFF2-40B4-BE49-F238E27FC236}">
              <a16:creationId xmlns:a16="http://schemas.microsoft.com/office/drawing/2014/main" id="{BF0B102F-C325-4599-8C05-56AEBC335510}"/>
            </a:ext>
            <a:ext uri="{147F2762-F138-4A5C-976F-8EAC2B608ADB}">
              <a16:predDERef xmlns:a16="http://schemas.microsoft.com/office/drawing/2014/main" pred="{95D17F22-B25D-4477-A0B1-F53D79700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41</xdr:col>
      <xdr:colOff>465817</xdr:colOff>
      <xdr:row>581</xdr:row>
      <xdr:rowOff>4082</xdr:rowOff>
    </xdr:from>
    <xdr:to>
      <xdr:col>47</xdr:col>
      <xdr:colOff>696005</xdr:colOff>
      <xdr:row>592</xdr:row>
      <xdr:rowOff>21167</xdr:rowOff>
    </xdr:to>
    <xdr:graphicFrame macro="">
      <xdr:nvGraphicFramePr>
        <xdr:cNvPr id="56" name="Chart 17">
          <a:extLst>
            <a:ext uri="{FF2B5EF4-FFF2-40B4-BE49-F238E27FC236}">
              <a16:creationId xmlns:a16="http://schemas.microsoft.com/office/drawing/2014/main" id="{1077F0F4-6EA8-4046-96BA-B32D53498BF9}"/>
            </a:ext>
            <a:ext uri="{147F2762-F138-4A5C-976F-8EAC2B608ADB}">
              <a16:predDERef xmlns:a16="http://schemas.microsoft.com/office/drawing/2014/main" pred="{95D17F22-B25D-4477-A0B1-F53D79700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48</xdr:col>
      <xdr:colOff>483809</xdr:colOff>
      <xdr:row>585</xdr:row>
      <xdr:rowOff>166309</xdr:rowOff>
    </xdr:from>
    <xdr:to>
      <xdr:col>53</xdr:col>
      <xdr:colOff>483809</xdr:colOff>
      <xdr:row>604</xdr:row>
      <xdr:rowOff>90715</xdr:rowOff>
    </xdr:to>
    <xdr:graphicFrame macro="">
      <xdr:nvGraphicFramePr>
        <xdr:cNvPr id="57" name="Graf 56">
          <a:extLst>
            <a:ext uri="{FF2B5EF4-FFF2-40B4-BE49-F238E27FC236}">
              <a16:creationId xmlns:a16="http://schemas.microsoft.com/office/drawing/2014/main" id="{7E0FC8F3-5FB3-4BFE-A96F-E989512B9FA0}"/>
            </a:ext>
            <a:ext uri="{147F2762-F138-4A5C-976F-8EAC2B608ADB}">
              <a16:predDERef xmlns:a16="http://schemas.microsoft.com/office/drawing/2014/main" pred="{0136BDD4-2503-416F-8352-9223BC8B7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41</xdr:col>
      <xdr:colOff>449035</xdr:colOff>
      <xdr:row>646</xdr:row>
      <xdr:rowOff>9071</xdr:rowOff>
    </xdr:from>
    <xdr:to>
      <xdr:col>47</xdr:col>
      <xdr:colOff>669698</xdr:colOff>
      <xdr:row>657</xdr:row>
      <xdr:rowOff>6804</xdr:rowOff>
    </xdr:to>
    <xdr:graphicFrame macro="">
      <xdr:nvGraphicFramePr>
        <xdr:cNvPr id="58" name="Chart 17">
          <a:extLst>
            <a:ext uri="{FF2B5EF4-FFF2-40B4-BE49-F238E27FC236}">
              <a16:creationId xmlns:a16="http://schemas.microsoft.com/office/drawing/2014/main" id="{0A15498A-9038-4DCA-875D-2FA35EE9ECA4}"/>
            </a:ext>
            <a:ext uri="{147F2762-F138-4A5C-976F-8EAC2B608ADB}">
              <a16:predDERef xmlns:a16="http://schemas.microsoft.com/office/drawing/2014/main" pred="{95D17F22-B25D-4477-A0B1-F53D79700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48</xdr:col>
      <xdr:colOff>489855</xdr:colOff>
      <xdr:row>645</xdr:row>
      <xdr:rowOff>7430</xdr:rowOff>
    </xdr:from>
    <xdr:to>
      <xdr:col>53</xdr:col>
      <xdr:colOff>680356</xdr:colOff>
      <xdr:row>657</xdr:row>
      <xdr:rowOff>0</xdr:rowOff>
    </xdr:to>
    <xdr:graphicFrame macro="">
      <xdr:nvGraphicFramePr>
        <xdr:cNvPr id="59" name="Graf 58">
          <a:extLst>
            <a:ext uri="{FF2B5EF4-FFF2-40B4-BE49-F238E27FC236}">
              <a16:creationId xmlns:a16="http://schemas.microsoft.com/office/drawing/2014/main" id="{C3589BD0-DA01-47EB-8379-8CC4A6B233B7}"/>
            </a:ext>
            <a:ext uri="{147F2762-F138-4A5C-976F-8EAC2B608ADB}">
              <a16:predDERef xmlns:a16="http://schemas.microsoft.com/office/drawing/2014/main" pred="{0136BDD4-2503-416F-8352-9223BC8B7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41</xdr:col>
      <xdr:colOff>449036</xdr:colOff>
      <xdr:row>657</xdr:row>
      <xdr:rowOff>54429</xdr:rowOff>
    </xdr:from>
    <xdr:to>
      <xdr:col>47</xdr:col>
      <xdr:colOff>669699</xdr:colOff>
      <xdr:row>668</xdr:row>
      <xdr:rowOff>50348</xdr:rowOff>
    </xdr:to>
    <xdr:graphicFrame macro="">
      <xdr:nvGraphicFramePr>
        <xdr:cNvPr id="60" name="Chart 17">
          <a:extLst>
            <a:ext uri="{FF2B5EF4-FFF2-40B4-BE49-F238E27FC236}">
              <a16:creationId xmlns:a16="http://schemas.microsoft.com/office/drawing/2014/main" id="{39795CB0-EBE2-40DB-A4DE-B528266958F0}"/>
            </a:ext>
            <a:ext uri="{147F2762-F138-4A5C-976F-8EAC2B608ADB}">
              <a16:predDERef xmlns:a16="http://schemas.microsoft.com/office/drawing/2014/main" pred="{95D17F22-B25D-4477-A0B1-F53D79700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48</xdr:col>
      <xdr:colOff>489856</xdr:colOff>
      <xdr:row>657</xdr:row>
      <xdr:rowOff>151189</xdr:rowOff>
    </xdr:from>
    <xdr:to>
      <xdr:col>53</xdr:col>
      <xdr:colOff>680357</xdr:colOff>
      <xdr:row>670</xdr:row>
      <xdr:rowOff>60476</xdr:rowOff>
    </xdr:to>
    <xdr:graphicFrame macro="">
      <xdr:nvGraphicFramePr>
        <xdr:cNvPr id="61" name="Graf 60">
          <a:extLst>
            <a:ext uri="{FF2B5EF4-FFF2-40B4-BE49-F238E27FC236}">
              <a16:creationId xmlns:a16="http://schemas.microsoft.com/office/drawing/2014/main" id="{A6EC265C-93C5-406B-9B37-AC1FAAD2DBE4}"/>
            </a:ext>
            <a:ext uri="{147F2762-F138-4A5C-976F-8EAC2B608ADB}">
              <a16:predDERef xmlns:a16="http://schemas.microsoft.com/office/drawing/2014/main" pred="{0136BDD4-2503-416F-8352-9223BC8B7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41</xdr:col>
      <xdr:colOff>421821</xdr:colOff>
      <xdr:row>670</xdr:row>
      <xdr:rowOff>142875</xdr:rowOff>
    </xdr:from>
    <xdr:to>
      <xdr:col>47</xdr:col>
      <xdr:colOff>617084</xdr:colOff>
      <xdr:row>679</xdr:row>
      <xdr:rowOff>127000</xdr:rowOff>
    </xdr:to>
    <xdr:graphicFrame macro="">
      <xdr:nvGraphicFramePr>
        <xdr:cNvPr id="66" name="Chart 17">
          <a:extLst>
            <a:ext uri="{FF2B5EF4-FFF2-40B4-BE49-F238E27FC236}">
              <a16:creationId xmlns:a16="http://schemas.microsoft.com/office/drawing/2014/main" id="{3072689B-DFEE-468C-A161-432D3601D8E6}"/>
            </a:ext>
            <a:ext uri="{147F2762-F138-4A5C-976F-8EAC2B608ADB}">
              <a16:predDERef xmlns:a16="http://schemas.microsoft.com/office/drawing/2014/main" pred="{95D17F22-B25D-4477-A0B1-F53D79700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48</xdr:col>
      <xdr:colOff>486681</xdr:colOff>
      <xdr:row>670</xdr:row>
      <xdr:rowOff>158750</xdr:rowOff>
    </xdr:from>
    <xdr:to>
      <xdr:col>53</xdr:col>
      <xdr:colOff>655819</xdr:colOff>
      <xdr:row>680</xdr:row>
      <xdr:rowOff>20820</xdr:rowOff>
    </xdr:to>
    <xdr:graphicFrame macro="">
      <xdr:nvGraphicFramePr>
        <xdr:cNvPr id="67" name="Graf 66">
          <a:extLst>
            <a:ext uri="{FF2B5EF4-FFF2-40B4-BE49-F238E27FC236}">
              <a16:creationId xmlns:a16="http://schemas.microsoft.com/office/drawing/2014/main" id="{CECBADF0-7E9E-413E-A7C9-3DE1D0B8585A}"/>
            </a:ext>
            <a:ext uri="{147F2762-F138-4A5C-976F-8EAC2B608ADB}">
              <a16:predDERef xmlns:a16="http://schemas.microsoft.com/office/drawing/2014/main" pred="{0136BDD4-2503-416F-8352-9223BC8B7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41</xdr:col>
      <xdr:colOff>408214</xdr:colOff>
      <xdr:row>680</xdr:row>
      <xdr:rowOff>79375</xdr:rowOff>
    </xdr:from>
    <xdr:to>
      <xdr:col>47</xdr:col>
      <xdr:colOff>606652</xdr:colOff>
      <xdr:row>689</xdr:row>
      <xdr:rowOff>95250</xdr:rowOff>
    </xdr:to>
    <xdr:graphicFrame macro="">
      <xdr:nvGraphicFramePr>
        <xdr:cNvPr id="68" name="Chart 17">
          <a:extLst>
            <a:ext uri="{FF2B5EF4-FFF2-40B4-BE49-F238E27FC236}">
              <a16:creationId xmlns:a16="http://schemas.microsoft.com/office/drawing/2014/main" id="{AEFF26C1-0B97-4396-A5FA-4B25A2CA008D}"/>
            </a:ext>
            <a:ext uri="{147F2762-F138-4A5C-976F-8EAC2B608ADB}">
              <a16:predDERef xmlns:a16="http://schemas.microsoft.com/office/drawing/2014/main" pred="{95D17F22-B25D-4477-A0B1-F53D79700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48</xdr:col>
      <xdr:colOff>469900</xdr:colOff>
      <xdr:row>680</xdr:row>
      <xdr:rowOff>127000</xdr:rowOff>
    </xdr:from>
    <xdr:to>
      <xdr:col>53</xdr:col>
      <xdr:colOff>645411</xdr:colOff>
      <xdr:row>689</xdr:row>
      <xdr:rowOff>41639</xdr:rowOff>
    </xdr:to>
    <xdr:graphicFrame macro="">
      <xdr:nvGraphicFramePr>
        <xdr:cNvPr id="69" name="Graf 68">
          <a:extLst>
            <a:ext uri="{FF2B5EF4-FFF2-40B4-BE49-F238E27FC236}">
              <a16:creationId xmlns:a16="http://schemas.microsoft.com/office/drawing/2014/main" id="{FD4F7C8B-E3D0-46D4-B011-4D11D8120229}"/>
            </a:ext>
            <a:ext uri="{147F2762-F138-4A5C-976F-8EAC2B608ADB}">
              <a16:predDERef xmlns:a16="http://schemas.microsoft.com/office/drawing/2014/main" pred="{0136BDD4-2503-416F-8352-9223BC8B7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41</xdr:col>
      <xdr:colOff>388256</xdr:colOff>
      <xdr:row>689</xdr:row>
      <xdr:rowOff>136072</xdr:rowOff>
    </xdr:from>
    <xdr:to>
      <xdr:col>47</xdr:col>
      <xdr:colOff>593044</xdr:colOff>
      <xdr:row>699</xdr:row>
      <xdr:rowOff>108857</xdr:rowOff>
    </xdr:to>
    <xdr:graphicFrame macro="">
      <xdr:nvGraphicFramePr>
        <xdr:cNvPr id="70" name="Chart 17">
          <a:extLst>
            <a:ext uri="{FF2B5EF4-FFF2-40B4-BE49-F238E27FC236}">
              <a16:creationId xmlns:a16="http://schemas.microsoft.com/office/drawing/2014/main" id="{194AC2FC-D1A6-4F9C-AF21-5D7FC1B40ACE}"/>
            </a:ext>
            <a:ext uri="{147F2762-F138-4A5C-976F-8EAC2B608ADB}">
              <a16:predDERef xmlns:a16="http://schemas.microsoft.com/office/drawing/2014/main" pred="{95D17F22-B25D-4477-A0B1-F53D79700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48</xdr:col>
      <xdr:colOff>465818</xdr:colOff>
      <xdr:row>689</xdr:row>
      <xdr:rowOff>156148</xdr:rowOff>
    </xdr:from>
    <xdr:to>
      <xdr:col>53</xdr:col>
      <xdr:colOff>499672</xdr:colOff>
      <xdr:row>700</xdr:row>
      <xdr:rowOff>135328</xdr:rowOff>
    </xdr:to>
    <xdr:graphicFrame macro="">
      <xdr:nvGraphicFramePr>
        <xdr:cNvPr id="71" name="Graf 70">
          <a:extLst>
            <a:ext uri="{FF2B5EF4-FFF2-40B4-BE49-F238E27FC236}">
              <a16:creationId xmlns:a16="http://schemas.microsoft.com/office/drawing/2014/main" id="{D4B04E67-68B5-43E0-A305-6AAE50E35D28}"/>
            </a:ext>
            <a:ext uri="{147F2762-F138-4A5C-976F-8EAC2B608ADB}">
              <a16:predDERef xmlns:a16="http://schemas.microsoft.com/office/drawing/2014/main" pred="{0136BDD4-2503-416F-8352-9223BC8B7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41</xdr:col>
      <xdr:colOff>411389</xdr:colOff>
      <xdr:row>700</xdr:row>
      <xdr:rowOff>68035</xdr:rowOff>
    </xdr:from>
    <xdr:to>
      <xdr:col>47</xdr:col>
      <xdr:colOff>609827</xdr:colOff>
      <xdr:row>711</xdr:row>
      <xdr:rowOff>95250</xdr:rowOff>
    </xdr:to>
    <xdr:graphicFrame macro="">
      <xdr:nvGraphicFramePr>
        <xdr:cNvPr id="72" name="Chart 17">
          <a:extLst>
            <a:ext uri="{FF2B5EF4-FFF2-40B4-BE49-F238E27FC236}">
              <a16:creationId xmlns:a16="http://schemas.microsoft.com/office/drawing/2014/main" id="{58A48790-7366-4E2A-8972-A17366D104BF}"/>
            </a:ext>
            <a:ext uri="{147F2762-F138-4A5C-976F-8EAC2B608ADB}">
              <a16:predDERef xmlns:a16="http://schemas.microsoft.com/office/drawing/2014/main" pred="{95D17F22-B25D-4477-A0B1-F53D79700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48</xdr:col>
      <xdr:colOff>499672</xdr:colOff>
      <xdr:row>701</xdr:row>
      <xdr:rowOff>40801</xdr:rowOff>
    </xdr:from>
    <xdr:to>
      <xdr:col>53</xdr:col>
      <xdr:colOff>520493</xdr:colOff>
      <xdr:row>711</xdr:row>
      <xdr:rowOff>93688</xdr:rowOff>
    </xdr:to>
    <xdr:graphicFrame macro="">
      <xdr:nvGraphicFramePr>
        <xdr:cNvPr id="73" name="Graf 72">
          <a:extLst>
            <a:ext uri="{FF2B5EF4-FFF2-40B4-BE49-F238E27FC236}">
              <a16:creationId xmlns:a16="http://schemas.microsoft.com/office/drawing/2014/main" id="{0C41B14D-FB7E-483B-AA2D-0E84EE806B71}"/>
            </a:ext>
            <a:ext uri="{147F2762-F138-4A5C-976F-8EAC2B608ADB}">
              <a16:predDERef xmlns:a16="http://schemas.microsoft.com/office/drawing/2014/main" pred="{0136BDD4-2503-416F-8352-9223BC8B7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xdr:col>
      <xdr:colOff>0</xdr:colOff>
      <xdr:row>782</xdr:row>
      <xdr:rowOff>0</xdr:rowOff>
    </xdr:from>
    <xdr:to>
      <xdr:col>17</xdr:col>
      <xdr:colOff>317500</xdr:colOff>
      <xdr:row>818</xdr:row>
      <xdr:rowOff>28575</xdr:rowOff>
    </xdr:to>
    <xdr:graphicFrame macro="">
      <xdr:nvGraphicFramePr>
        <xdr:cNvPr id="74" name="Graf 73">
          <a:extLst>
            <a:ext uri="{FF2B5EF4-FFF2-40B4-BE49-F238E27FC236}">
              <a16:creationId xmlns:a16="http://schemas.microsoft.com/office/drawing/2014/main" id="{2E2BFD91-3444-43CB-BD2C-97144CD01E2E}"/>
            </a:ext>
            <a:ext uri="{147F2762-F138-4A5C-976F-8EAC2B608ADB}">
              <a16:predDERef xmlns:a16="http://schemas.microsoft.com/office/drawing/2014/main" pred="{6D050468-72D3-4FA6-AEA5-390E61325A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xdr:col>
      <xdr:colOff>167308</xdr:colOff>
      <xdr:row>818</xdr:row>
      <xdr:rowOff>108295</xdr:rowOff>
    </xdr:from>
    <xdr:to>
      <xdr:col>17</xdr:col>
      <xdr:colOff>329925</xdr:colOff>
      <xdr:row>854</xdr:row>
      <xdr:rowOff>138044</xdr:rowOff>
    </xdr:to>
    <xdr:graphicFrame macro="">
      <xdr:nvGraphicFramePr>
        <xdr:cNvPr id="75" name="Graf 74">
          <a:extLst>
            <a:ext uri="{FF2B5EF4-FFF2-40B4-BE49-F238E27FC236}">
              <a16:creationId xmlns:a16="http://schemas.microsoft.com/office/drawing/2014/main" id="{CDE1A388-9534-4F88-A3B1-8718CCE4AF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16</xdr:col>
      <xdr:colOff>383189</xdr:colOff>
      <xdr:row>395</xdr:row>
      <xdr:rowOff>0</xdr:rowOff>
    </xdr:from>
    <xdr:to>
      <xdr:col>39</xdr:col>
      <xdr:colOff>681092</xdr:colOff>
      <xdr:row>424</xdr:row>
      <xdr:rowOff>71182</xdr:rowOff>
    </xdr:to>
    <xdr:graphicFrame macro="">
      <xdr:nvGraphicFramePr>
        <xdr:cNvPr id="76" name="Graf 75">
          <a:extLst>
            <a:ext uri="{FF2B5EF4-FFF2-40B4-BE49-F238E27FC236}">
              <a16:creationId xmlns:a16="http://schemas.microsoft.com/office/drawing/2014/main" id="{AF7D37EF-6297-411A-8F4D-60B33F71D9BA}"/>
            </a:ext>
            <a:ext uri="{147F2762-F138-4A5C-976F-8EAC2B608ADB}">
              <a16:predDERef xmlns:a16="http://schemas.microsoft.com/office/drawing/2014/main" pred="{6D050468-72D3-4FA6-AEA5-390E61325A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0</xdr:col>
      <xdr:colOff>69070</xdr:colOff>
      <xdr:row>35</xdr:row>
      <xdr:rowOff>111125</xdr:rowOff>
    </xdr:from>
    <xdr:to>
      <xdr:col>17</xdr:col>
      <xdr:colOff>44125</xdr:colOff>
      <xdr:row>65</xdr:row>
      <xdr:rowOff>16711</xdr:rowOff>
    </xdr:to>
    <xdr:graphicFrame macro="">
      <xdr:nvGraphicFramePr>
        <xdr:cNvPr id="77" name="Graf 76">
          <a:extLst>
            <a:ext uri="{FF2B5EF4-FFF2-40B4-BE49-F238E27FC236}">
              <a16:creationId xmlns:a16="http://schemas.microsoft.com/office/drawing/2014/main" id="{D26ADEB4-E539-4BDE-8C99-884E966C69BE}"/>
            </a:ext>
            <a:ext uri="{147F2762-F138-4A5C-976F-8EAC2B608ADB}">
              <a16:predDERef xmlns:a16="http://schemas.microsoft.com/office/drawing/2014/main" pred="{FB85910F-39A7-7E40-9E20-3A4A298C36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2</xdr:col>
      <xdr:colOff>0</xdr:colOff>
      <xdr:row>133</xdr:row>
      <xdr:rowOff>0</xdr:rowOff>
    </xdr:from>
    <xdr:to>
      <xdr:col>18</xdr:col>
      <xdr:colOff>249650</xdr:colOff>
      <xdr:row>160</xdr:row>
      <xdr:rowOff>18143</xdr:rowOff>
    </xdr:to>
    <xdr:graphicFrame macro="">
      <xdr:nvGraphicFramePr>
        <xdr:cNvPr id="79" name="Graf 78">
          <a:extLst>
            <a:ext uri="{FF2B5EF4-FFF2-40B4-BE49-F238E27FC236}">
              <a16:creationId xmlns:a16="http://schemas.microsoft.com/office/drawing/2014/main" id="{A0D1DFDA-29E1-4F91-8399-9B242210FD88}"/>
            </a:ext>
            <a:ext uri="{147F2762-F138-4A5C-976F-8EAC2B608ADB}">
              <a16:predDERef xmlns:a16="http://schemas.microsoft.com/office/drawing/2014/main" pred="{FB85910F-39A7-7E40-9E20-3A4A298C36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22</xdr:col>
      <xdr:colOff>180162</xdr:colOff>
      <xdr:row>166</xdr:row>
      <xdr:rowOff>156830</xdr:rowOff>
    </xdr:from>
    <xdr:to>
      <xdr:col>46</xdr:col>
      <xdr:colOff>782673</xdr:colOff>
      <xdr:row>202</xdr:row>
      <xdr:rowOff>73838</xdr:rowOff>
    </xdr:to>
    <xdr:graphicFrame macro="">
      <xdr:nvGraphicFramePr>
        <xdr:cNvPr id="84" name="Graf 83">
          <a:extLst>
            <a:ext uri="{FF2B5EF4-FFF2-40B4-BE49-F238E27FC236}">
              <a16:creationId xmlns:a16="http://schemas.microsoft.com/office/drawing/2014/main" id="{AD5D2910-C215-470C-9355-CD0BC7DB04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2</xdr:col>
      <xdr:colOff>0</xdr:colOff>
      <xdr:row>266</xdr:row>
      <xdr:rowOff>-1</xdr:rowOff>
    </xdr:from>
    <xdr:to>
      <xdr:col>18</xdr:col>
      <xdr:colOff>245341</xdr:colOff>
      <xdr:row>301</xdr:row>
      <xdr:rowOff>27609</xdr:rowOff>
    </xdr:to>
    <xdr:graphicFrame macro="">
      <xdr:nvGraphicFramePr>
        <xdr:cNvPr id="37" name="Graf 81">
          <a:extLst>
            <a:ext uri="{FF2B5EF4-FFF2-40B4-BE49-F238E27FC236}">
              <a16:creationId xmlns:a16="http://schemas.microsoft.com/office/drawing/2014/main" id="{209F5CED-0385-4A88-8162-404544C076B3}"/>
            </a:ext>
            <a:ext uri="{147F2762-F138-4A5C-976F-8EAC2B608ADB}">
              <a16:predDERef xmlns:a16="http://schemas.microsoft.com/office/drawing/2014/main" pred="{FB85910F-39A7-7E40-9E20-3A4A298C36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2</xdr:col>
      <xdr:colOff>206375</xdr:colOff>
      <xdr:row>352</xdr:row>
      <xdr:rowOff>41413</xdr:rowOff>
    </xdr:from>
    <xdr:to>
      <xdr:col>18</xdr:col>
      <xdr:colOff>455352</xdr:colOff>
      <xdr:row>386</xdr:row>
      <xdr:rowOff>111124</xdr:rowOff>
    </xdr:to>
    <xdr:graphicFrame macro="">
      <xdr:nvGraphicFramePr>
        <xdr:cNvPr id="88" name="Graf 85">
          <a:extLst>
            <a:ext uri="{FF2B5EF4-FFF2-40B4-BE49-F238E27FC236}">
              <a16:creationId xmlns:a16="http://schemas.microsoft.com/office/drawing/2014/main" id="{A9CB6DC5-A716-4FAC-805D-8C68DE5CC683}"/>
            </a:ext>
            <a:ext uri="{147F2762-F138-4A5C-976F-8EAC2B608ADB}">
              <a16:predDERef xmlns:a16="http://schemas.microsoft.com/office/drawing/2014/main" pred="{FB85910F-39A7-7E40-9E20-3A4A298C36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49</xdr:col>
      <xdr:colOff>0</xdr:colOff>
      <xdr:row>304</xdr:row>
      <xdr:rowOff>90714</xdr:rowOff>
    </xdr:from>
    <xdr:to>
      <xdr:col>53</xdr:col>
      <xdr:colOff>604762</xdr:colOff>
      <xdr:row>314</xdr:row>
      <xdr:rowOff>30238</xdr:rowOff>
    </xdr:to>
    <xdr:graphicFrame macro="">
      <xdr:nvGraphicFramePr>
        <xdr:cNvPr id="89" name="Graf 88">
          <a:extLst>
            <a:ext uri="{FF2B5EF4-FFF2-40B4-BE49-F238E27FC236}">
              <a16:creationId xmlns:a16="http://schemas.microsoft.com/office/drawing/2014/main" id="{77F93FE9-E57C-40DD-A036-ED1E6EA99ADE}"/>
            </a:ext>
            <a:ext uri="{147F2762-F138-4A5C-976F-8EAC2B608ADB}">
              <a16:predDERef xmlns:a16="http://schemas.microsoft.com/office/drawing/2014/main" pred="{0136BDD4-2503-416F-8352-9223BC8B7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39</xdr:col>
      <xdr:colOff>809625</xdr:colOff>
      <xdr:row>388</xdr:row>
      <xdr:rowOff>95250</xdr:rowOff>
    </xdr:from>
    <xdr:to>
      <xdr:col>56</xdr:col>
      <xdr:colOff>666750</xdr:colOff>
      <xdr:row>424</xdr:row>
      <xdr:rowOff>59883</xdr:rowOff>
    </xdr:to>
    <xdr:graphicFrame macro="">
      <xdr:nvGraphicFramePr>
        <xdr:cNvPr id="90" name="Graf 89">
          <a:extLst>
            <a:ext uri="{FF2B5EF4-FFF2-40B4-BE49-F238E27FC236}">
              <a16:creationId xmlns:a16="http://schemas.microsoft.com/office/drawing/2014/main" id="{AEA513CE-E787-4216-89C6-0A60E5ED02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2</xdr:col>
      <xdr:colOff>0</xdr:colOff>
      <xdr:row>505</xdr:row>
      <xdr:rowOff>165652</xdr:rowOff>
    </xdr:from>
    <xdr:to>
      <xdr:col>18</xdr:col>
      <xdr:colOff>248977</xdr:colOff>
      <xdr:row>547</xdr:row>
      <xdr:rowOff>95251</xdr:rowOff>
    </xdr:to>
    <xdr:graphicFrame macro="">
      <xdr:nvGraphicFramePr>
        <xdr:cNvPr id="91" name="Graf 90">
          <a:extLst>
            <a:ext uri="{FF2B5EF4-FFF2-40B4-BE49-F238E27FC236}">
              <a16:creationId xmlns:a16="http://schemas.microsoft.com/office/drawing/2014/main" id="{BE9BD3B5-C6FC-48F1-8DC5-DDABC38FAB3B}"/>
            </a:ext>
            <a:ext uri="{147F2762-F138-4A5C-976F-8EAC2B608ADB}">
              <a16:predDERef xmlns:a16="http://schemas.microsoft.com/office/drawing/2014/main" pred="{FB85910F-39A7-7E40-9E20-3A4A298C36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xdr:col>
      <xdr:colOff>28529</xdr:colOff>
      <xdr:row>593</xdr:row>
      <xdr:rowOff>154608</xdr:rowOff>
    </xdr:from>
    <xdr:to>
      <xdr:col>18</xdr:col>
      <xdr:colOff>84246</xdr:colOff>
      <xdr:row>636</xdr:row>
      <xdr:rowOff>59359</xdr:rowOff>
    </xdr:to>
    <xdr:graphicFrame macro="">
      <xdr:nvGraphicFramePr>
        <xdr:cNvPr id="93" name="Graf 92">
          <a:extLst>
            <a:ext uri="{FF2B5EF4-FFF2-40B4-BE49-F238E27FC236}">
              <a16:creationId xmlns:a16="http://schemas.microsoft.com/office/drawing/2014/main" id="{31F97955-8DF5-4213-8C93-06267FC7A887}"/>
            </a:ext>
            <a:ext uri="{147F2762-F138-4A5C-976F-8EAC2B608ADB}">
              <a16:predDERef xmlns:a16="http://schemas.microsoft.com/office/drawing/2014/main" pred="{FB85910F-39A7-7E40-9E20-3A4A298C36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xdr:col>
      <xdr:colOff>165652</xdr:colOff>
      <xdr:row>714</xdr:row>
      <xdr:rowOff>69021</xdr:rowOff>
    </xdr:from>
    <xdr:to>
      <xdr:col>18</xdr:col>
      <xdr:colOff>221369</xdr:colOff>
      <xdr:row>747</xdr:row>
      <xdr:rowOff>45093</xdr:rowOff>
    </xdr:to>
    <xdr:graphicFrame macro="">
      <xdr:nvGraphicFramePr>
        <xdr:cNvPr id="95" name="Graf 94">
          <a:extLst>
            <a:ext uri="{FF2B5EF4-FFF2-40B4-BE49-F238E27FC236}">
              <a16:creationId xmlns:a16="http://schemas.microsoft.com/office/drawing/2014/main" id="{540A6154-BC5E-43D5-AC1D-8C6E7C57741F}"/>
            </a:ext>
            <a:ext uri="{147F2762-F138-4A5C-976F-8EAC2B608ADB}">
              <a16:predDERef xmlns:a16="http://schemas.microsoft.com/office/drawing/2014/main" pred="{FB85910F-39A7-7E40-9E20-3A4A298C36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43</xdr:col>
      <xdr:colOff>63500</xdr:colOff>
      <xdr:row>750</xdr:row>
      <xdr:rowOff>3175</xdr:rowOff>
    </xdr:from>
    <xdr:to>
      <xdr:col>47</xdr:col>
      <xdr:colOff>620712</xdr:colOff>
      <xdr:row>759</xdr:row>
      <xdr:rowOff>95251</xdr:rowOff>
    </xdr:to>
    <xdr:graphicFrame macro="">
      <xdr:nvGraphicFramePr>
        <xdr:cNvPr id="99" name="Graf 98">
          <a:extLst>
            <a:ext uri="{FF2B5EF4-FFF2-40B4-BE49-F238E27FC236}">
              <a16:creationId xmlns:a16="http://schemas.microsoft.com/office/drawing/2014/main" id="{6E57D465-3445-4164-B731-20E3020468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43</xdr:col>
      <xdr:colOff>51487</xdr:colOff>
      <xdr:row>760</xdr:row>
      <xdr:rowOff>17463</xdr:rowOff>
    </xdr:from>
    <xdr:to>
      <xdr:col>47</xdr:col>
      <xdr:colOff>626419</xdr:colOff>
      <xdr:row>770</xdr:row>
      <xdr:rowOff>95251</xdr:rowOff>
    </xdr:to>
    <xdr:graphicFrame macro="">
      <xdr:nvGraphicFramePr>
        <xdr:cNvPr id="100" name="Graf 99">
          <a:extLst>
            <a:ext uri="{FF2B5EF4-FFF2-40B4-BE49-F238E27FC236}">
              <a16:creationId xmlns:a16="http://schemas.microsoft.com/office/drawing/2014/main" id="{E70407C2-ECEF-4554-B4C6-91F6B0AE94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17</xdr:col>
      <xdr:colOff>416892</xdr:colOff>
      <xdr:row>818</xdr:row>
      <xdr:rowOff>128104</xdr:rowOff>
    </xdr:from>
    <xdr:to>
      <xdr:col>39</xdr:col>
      <xdr:colOff>1577562</xdr:colOff>
      <xdr:row>854</xdr:row>
      <xdr:rowOff>17115</xdr:rowOff>
    </xdr:to>
    <xdr:graphicFrame macro="">
      <xdr:nvGraphicFramePr>
        <xdr:cNvPr id="101" name="Graf 100">
          <a:extLst>
            <a:ext uri="{FF2B5EF4-FFF2-40B4-BE49-F238E27FC236}">
              <a16:creationId xmlns:a16="http://schemas.microsoft.com/office/drawing/2014/main" id="{03615A2D-6315-451F-AF36-FD12EA9AE7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17</xdr:col>
      <xdr:colOff>400327</xdr:colOff>
      <xdr:row>781</xdr:row>
      <xdr:rowOff>165100</xdr:rowOff>
    </xdr:from>
    <xdr:to>
      <xdr:col>39</xdr:col>
      <xdr:colOff>1573696</xdr:colOff>
      <xdr:row>818</xdr:row>
      <xdr:rowOff>3175</xdr:rowOff>
    </xdr:to>
    <xdr:graphicFrame macro="">
      <xdr:nvGraphicFramePr>
        <xdr:cNvPr id="97" name="Graf 96">
          <a:extLst>
            <a:ext uri="{FF2B5EF4-FFF2-40B4-BE49-F238E27FC236}">
              <a16:creationId xmlns:a16="http://schemas.microsoft.com/office/drawing/2014/main" id="{5E868400-7D54-49F3-B8AE-C43437B255F3}"/>
            </a:ext>
            <a:ext uri="{147F2762-F138-4A5C-976F-8EAC2B608ADB}">
              <a16:predDERef xmlns:a16="http://schemas.microsoft.com/office/drawing/2014/main" pred="{6D050468-72D3-4FA6-AEA5-390E61325A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48</xdr:col>
      <xdr:colOff>393095</xdr:colOff>
      <xdr:row>481</xdr:row>
      <xdr:rowOff>90714</xdr:rowOff>
    </xdr:from>
    <xdr:to>
      <xdr:col>53</xdr:col>
      <xdr:colOff>695476</xdr:colOff>
      <xdr:row>494</xdr:row>
      <xdr:rowOff>0</xdr:rowOff>
    </xdr:to>
    <xdr:graphicFrame macro="">
      <xdr:nvGraphicFramePr>
        <xdr:cNvPr id="104" name="Chart 18">
          <a:extLst>
            <a:ext uri="{FF2B5EF4-FFF2-40B4-BE49-F238E27FC236}">
              <a16:creationId xmlns:a16="http://schemas.microsoft.com/office/drawing/2014/main" id="{CDC1E1EB-CB56-4B79-AB62-57D80C244603}"/>
            </a:ext>
            <a:ext uri="{147F2762-F138-4A5C-976F-8EAC2B608ADB}">
              <a16:predDERef xmlns:a16="http://schemas.microsoft.com/office/drawing/2014/main" pred="{66DAA62F-F706-47C6-9675-5B5F795CA5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oneCellAnchor>
    <xdr:from>
      <xdr:col>2</xdr:col>
      <xdr:colOff>781849</xdr:colOff>
      <xdr:row>47</xdr:row>
      <xdr:rowOff>178733</xdr:rowOff>
    </xdr:from>
    <xdr:ext cx="2007986" cy="374141"/>
    <xdr:sp macro="" textlink="">
      <xdr:nvSpPr>
        <xdr:cNvPr id="62" name="TextovéPole 61">
          <a:extLst>
            <a:ext uri="{FF2B5EF4-FFF2-40B4-BE49-F238E27FC236}">
              <a16:creationId xmlns:a16="http://schemas.microsoft.com/office/drawing/2014/main" id="{191C9B59-CCEF-43C5-AFEB-1F08A5FFCAA2}"/>
            </a:ext>
          </a:extLst>
        </xdr:cNvPr>
        <xdr:cNvSpPr txBox="1"/>
      </xdr:nvSpPr>
      <xdr:spPr>
        <a:xfrm>
          <a:off x="1543849" y="14037608"/>
          <a:ext cx="2007986" cy="374141"/>
        </a:xfrm>
        <a:prstGeom prst="rect">
          <a:avLst/>
        </a:prstGeom>
        <a:solidFill>
          <a:schemeClr val="tx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1800" b="1">
              <a:solidFill>
                <a:schemeClr val="bg1"/>
              </a:solidFill>
            </a:rPr>
            <a:t>CELKOVÝ</a:t>
          </a:r>
          <a:r>
            <a:rPr lang="cs-CZ" sz="1800" b="1" baseline="0">
              <a:solidFill>
                <a:schemeClr val="bg1"/>
              </a:solidFill>
            </a:rPr>
            <a:t> PRŮMĚR</a:t>
          </a:r>
          <a:r>
            <a:rPr lang="cs-CZ" sz="1800" b="1">
              <a:solidFill>
                <a:schemeClr val="bg1"/>
              </a:solidFill>
            </a:rPr>
            <a:t> </a:t>
          </a:r>
        </a:p>
      </xdr:txBody>
    </xdr:sp>
    <xdr:clientData/>
  </xdr:oneCellAnchor>
  <xdr:twoCellAnchor>
    <xdr:from>
      <xdr:col>2</xdr:col>
      <xdr:colOff>2814204</xdr:colOff>
      <xdr:row>47</xdr:row>
      <xdr:rowOff>115454</xdr:rowOff>
    </xdr:from>
    <xdr:to>
      <xdr:col>2</xdr:col>
      <xdr:colOff>3478067</xdr:colOff>
      <xdr:row>50</xdr:row>
      <xdr:rowOff>158749</xdr:rowOff>
    </xdr:to>
    <xdr:sp macro="" textlink="$D$34">
      <xdr:nvSpPr>
        <xdr:cNvPr id="46" name="Obdélník: se zakulacenými rohy 45">
          <a:extLst>
            <a:ext uri="{FF2B5EF4-FFF2-40B4-BE49-F238E27FC236}">
              <a16:creationId xmlns:a16="http://schemas.microsoft.com/office/drawing/2014/main" id="{3A71F632-C6AA-4C08-935A-C993488D9472}"/>
            </a:ext>
          </a:extLst>
        </xdr:cNvPr>
        <xdr:cNvSpPr/>
      </xdr:nvSpPr>
      <xdr:spPr>
        <a:xfrm>
          <a:off x="3576204" y="13974329"/>
          <a:ext cx="663863" cy="614795"/>
        </a:xfrm>
        <a:prstGeom prst="round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1517000-7372-4A72-A554-E2CD8318A3C4}" type="TxLink">
            <a:rPr lang="en-US" sz="1800" b="1" i="0" u="none" strike="noStrike">
              <a:solidFill>
                <a:schemeClr val="bg1"/>
              </a:solidFill>
              <a:latin typeface="Calibri"/>
              <a:cs typeface="Calibri"/>
            </a:rPr>
            <a:pPr algn="ctr"/>
            <a:t>2,80</a:t>
          </a:fld>
          <a:endParaRPr lang="cs-CZ" sz="1800" b="1">
            <a:solidFill>
              <a:schemeClr val="bg1"/>
            </a:solidFill>
          </a:endParaRPr>
        </a:p>
      </xdr:txBody>
    </xdr:sp>
    <xdr:clientData/>
  </xdr:twoCellAnchor>
  <xdr:oneCellAnchor>
    <xdr:from>
      <xdr:col>2</xdr:col>
      <xdr:colOff>1241137</xdr:colOff>
      <xdr:row>142</xdr:row>
      <xdr:rowOff>158750</xdr:rowOff>
    </xdr:from>
    <xdr:ext cx="2007986" cy="374141"/>
    <xdr:sp macro="" textlink="">
      <xdr:nvSpPr>
        <xdr:cNvPr id="92" name="TextovéPole 91">
          <a:extLst>
            <a:ext uri="{FF2B5EF4-FFF2-40B4-BE49-F238E27FC236}">
              <a16:creationId xmlns:a16="http://schemas.microsoft.com/office/drawing/2014/main" id="{501CE238-8EB0-4393-B091-22151F27045C}"/>
            </a:ext>
          </a:extLst>
        </xdr:cNvPr>
        <xdr:cNvSpPr txBox="1"/>
      </xdr:nvSpPr>
      <xdr:spPr>
        <a:xfrm>
          <a:off x="2003137" y="45815250"/>
          <a:ext cx="2007986" cy="374141"/>
        </a:xfrm>
        <a:prstGeom prst="rect">
          <a:avLst/>
        </a:prstGeom>
        <a:solidFill>
          <a:schemeClr val="tx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1800" b="1">
              <a:solidFill>
                <a:schemeClr val="bg1"/>
              </a:solidFill>
            </a:rPr>
            <a:t>CELKOVÝ</a:t>
          </a:r>
          <a:r>
            <a:rPr lang="cs-CZ" sz="1800" b="1" baseline="0">
              <a:solidFill>
                <a:schemeClr val="bg1"/>
              </a:solidFill>
            </a:rPr>
            <a:t> PRŮMĚR</a:t>
          </a:r>
          <a:r>
            <a:rPr lang="cs-CZ" sz="1800" b="1">
              <a:solidFill>
                <a:schemeClr val="bg1"/>
              </a:solidFill>
            </a:rPr>
            <a:t> </a:t>
          </a:r>
        </a:p>
      </xdr:txBody>
    </xdr:sp>
    <xdr:clientData/>
  </xdr:oneCellAnchor>
  <xdr:twoCellAnchor>
    <xdr:from>
      <xdr:col>2</xdr:col>
      <xdr:colOff>3276023</xdr:colOff>
      <xdr:row>142</xdr:row>
      <xdr:rowOff>129887</xdr:rowOff>
    </xdr:from>
    <xdr:to>
      <xdr:col>2</xdr:col>
      <xdr:colOff>3939886</xdr:colOff>
      <xdr:row>145</xdr:row>
      <xdr:rowOff>173183</xdr:rowOff>
    </xdr:to>
    <xdr:sp macro="" textlink="$D$130">
      <xdr:nvSpPr>
        <xdr:cNvPr id="94" name="Obdélník: se zakulacenými rohy 93">
          <a:extLst>
            <a:ext uri="{FF2B5EF4-FFF2-40B4-BE49-F238E27FC236}">
              <a16:creationId xmlns:a16="http://schemas.microsoft.com/office/drawing/2014/main" id="{4CFCC3AB-C010-4B22-8FE5-65527C199B2F}"/>
            </a:ext>
          </a:extLst>
        </xdr:cNvPr>
        <xdr:cNvSpPr/>
      </xdr:nvSpPr>
      <xdr:spPr>
        <a:xfrm>
          <a:off x="4038023" y="45786387"/>
          <a:ext cx="663863" cy="614796"/>
        </a:xfrm>
        <a:prstGeom prst="round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9CF2439-9463-4AC5-95C0-65B50A8EB9B5}" type="TxLink">
            <a:rPr lang="en-US" sz="1800" b="1" i="0" u="none" strike="noStrike">
              <a:solidFill>
                <a:schemeClr val="bg1"/>
              </a:solidFill>
              <a:latin typeface="Calibri"/>
              <a:cs typeface="Calibri"/>
            </a:rPr>
            <a:pPr algn="ctr"/>
            <a:t>3,12</a:t>
          </a:fld>
          <a:endParaRPr lang="cs-CZ" sz="1800" b="1">
            <a:solidFill>
              <a:schemeClr val="bg1"/>
            </a:solidFill>
          </a:endParaRPr>
        </a:p>
      </xdr:txBody>
    </xdr:sp>
    <xdr:clientData/>
  </xdr:twoCellAnchor>
  <xdr:twoCellAnchor>
    <xdr:from>
      <xdr:col>2</xdr:col>
      <xdr:colOff>4170795</xdr:colOff>
      <xdr:row>181</xdr:row>
      <xdr:rowOff>72159</xdr:rowOff>
    </xdr:from>
    <xdr:to>
      <xdr:col>2</xdr:col>
      <xdr:colOff>4834658</xdr:colOff>
      <xdr:row>184</xdr:row>
      <xdr:rowOff>115455</xdr:rowOff>
    </xdr:to>
    <xdr:sp macro="" textlink="$D$166">
      <xdr:nvSpPr>
        <xdr:cNvPr id="96" name="Obdélník: se zakulacenými rohy 95">
          <a:extLst>
            <a:ext uri="{FF2B5EF4-FFF2-40B4-BE49-F238E27FC236}">
              <a16:creationId xmlns:a16="http://schemas.microsoft.com/office/drawing/2014/main" id="{BBC43DEE-5F56-4F8F-8934-5C3614C173B4}"/>
            </a:ext>
          </a:extLst>
        </xdr:cNvPr>
        <xdr:cNvSpPr/>
      </xdr:nvSpPr>
      <xdr:spPr>
        <a:xfrm>
          <a:off x="4932795" y="53301034"/>
          <a:ext cx="663863" cy="614796"/>
        </a:xfrm>
        <a:prstGeom prst="round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674A520-8E77-42C3-942F-E09E60E7CC5D}" type="TxLink">
            <a:rPr lang="en-US" sz="1800" b="1" i="0" u="none" strike="noStrike">
              <a:solidFill>
                <a:schemeClr val="bg1"/>
              </a:solidFill>
              <a:latin typeface="Calibri"/>
              <a:cs typeface="Calibri"/>
            </a:rPr>
            <a:pPr algn="ctr"/>
            <a:t>3,01</a:t>
          </a:fld>
          <a:endParaRPr lang="cs-CZ" sz="1800" b="1">
            <a:solidFill>
              <a:schemeClr val="bg1"/>
            </a:solidFill>
          </a:endParaRPr>
        </a:p>
      </xdr:txBody>
    </xdr:sp>
    <xdr:clientData/>
  </xdr:twoCellAnchor>
  <xdr:oneCellAnchor>
    <xdr:from>
      <xdr:col>2</xdr:col>
      <xdr:colOff>2135281</xdr:colOff>
      <xdr:row>181</xdr:row>
      <xdr:rowOff>101021</xdr:rowOff>
    </xdr:from>
    <xdr:ext cx="2007986" cy="374141"/>
    <xdr:sp macro="" textlink="">
      <xdr:nvSpPr>
        <xdr:cNvPr id="98" name="TextovéPole 97">
          <a:extLst>
            <a:ext uri="{FF2B5EF4-FFF2-40B4-BE49-F238E27FC236}">
              <a16:creationId xmlns:a16="http://schemas.microsoft.com/office/drawing/2014/main" id="{B95D86DD-54E6-4F6A-B73F-235A75563BF1}"/>
            </a:ext>
          </a:extLst>
        </xdr:cNvPr>
        <xdr:cNvSpPr txBox="1"/>
      </xdr:nvSpPr>
      <xdr:spPr>
        <a:xfrm>
          <a:off x="2897281" y="53329896"/>
          <a:ext cx="2007986" cy="374141"/>
        </a:xfrm>
        <a:prstGeom prst="rect">
          <a:avLst/>
        </a:prstGeom>
        <a:solidFill>
          <a:schemeClr val="tx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1800" b="1">
              <a:solidFill>
                <a:schemeClr val="bg1"/>
              </a:solidFill>
            </a:rPr>
            <a:t>CELKOVÝ</a:t>
          </a:r>
          <a:r>
            <a:rPr lang="cs-CZ" sz="1800" b="1" baseline="0">
              <a:solidFill>
                <a:schemeClr val="bg1"/>
              </a:solidFill>
            </a:rPr>
            <a:t> PRŮMĚR</a:t>
          </a:r>
          <a:r>
            <a:rPr lang="cs-CZ" sz="1800" b="1">
              <a:solidFill>
                <a:schemeClr val="bg1"/>
              </a:solidFill>
            </a:rPr>
            <a:t> </a:t>
          </a:r>
        </a:p>
      </xdr:txBody>
    </xdr:sp>
    <xdr:clientData/>
  </xdr:oneCellAnchor>
  <xdr:twoCellAnchor>
    <xdr:from>
      <xdr:col>2</xdr:col>
      <xdr:colOff>2056221</xdr:colOff>
      <xdr:row>416</xdr:row>
      <xdr:rowOff>37022</xdr:rowOff>
    </xdr:from>
    <xdr:to>
      <xdr:col>2</xdr:col>
      <xdr:colOff>4064188</xdr:colOff>
      <xdr:row>418</xdr:row>
      <xdr:rowOff>86597</xdr:rowOff>
    </xdr:to>
    <xdr:sp macro="" textlink="">
      <xdr:nvSpPr>
        <xdr:cNvPr id="102" name="TextovéPole 97">
          <a:extLst>
            <a:ext uri="{FF2B5EF4-FFF2-40B4-BE49-F238E27FC236}">
              <a16:creationId xmlns:a16="http://schemas.microsoft.com/office/drawing/2014/main" id="{B6E038ED-9D1A-4407-B63D-753F2BFD42EE}"/>
            </a:ext>
          </a:extLst>
        </xdr:cNvPr>
        <xdr:cNvSpPr txBox="1"/>
      </xdr:nvSpPr>
      <xdr:spPr>
        <a:xfrm>
          <a:off x="2818221" y="107844147"/>
          <a:ext cx="2007967" cy="430575"/>
        </a:xfrm>
        <a:prstGeom prst="rect">
          <a:avLst/>
        </a:prstGeom>
        <a:solidFill>
          <a:schemeClr val="tx1"/>
        </a:solid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lang="cs-CZ" sz="1800" b="1">
              <a:solidFill>
                <a:schemeClr val="bg1"/>
              </a:solidFill>
            </a:rPr>
            <a:t>CELKOVÝ</a:t>
          </a:r>
          <a:r>
            <a:rPr lang="cs-CZ" sz="1800" b="1" baseline="0">
              <a:solidFill>
                <a:schemeClr val="bg1"/>
              </a:solidFill>
            </a:rPr>
            <a:t> PRŮMĚR</a:t>
          </a:r>
          <a:r>
            <a:rPr lang="cs-CZ" sz="1800" b="1">
              <a:solidFill>
                <a:schemeClr val="bg1"/>
              </a:solidFill>
            </a:rPr>
            <a:t> </a:t>
          </a:r>
        </a:p>
      </xdr:txBody>
    </xdr:sp>
    <xdr:clientData/>
  </xdr:twoCellAnchor>
  <xdr:twoCellAnchor>
    <xdr:from>
      <xdr:col>2</xdr:col>
      <xdr:colOff>4099891</xdr:colOff>
      <xdr:row>414</xdr:row>
      <xdr:rowOff>82827</xdr:rowOff>
    </xdr:from>
    <xdr:to>
      <xdr:col>2</xdr:col>
      <xdr:colOff>4763801</xdr:colOff>
      <xdr:row>418</xdr:row>
      <xdr:rowOff>36025</xdr:rowOff>
    </xdr:to>
    <xdr:sp macro="" textlink="$D$392">
      <xdr:nvSpPr>
        <xdr:cNvPr id="103" name="Obdélník: se zakulacenými rohy 102">
          <a:extLst>
            <a:ext uri="{FF2B5EF4-FFF2-40B4-BE49-F238E27FC236}">
              <a16:creationId xmlns:a16="http://schemas.microsoft.com/office/drawing/2014/main" id="{DB1A4DF1-E089-4BC1-81C7-905CD45CE602}"/>
            </a:ext>
          </a:extLst>
        </xdr:cNvPr>
        <xdr:cNvSpPr/>
      </xdr:nvSpPr>
      <xdr:spPr>
        <a:xfrm>
          <a:off x="4861891" y="107508952"/>
          <a:ext cx="663910" cy="715198"/>
        </a:xfrm>
        <a:prstGeom prst="round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fld id="{F586C20C-A28B-48D1-BD7B-EE056DE727FB}" type="TxLink">
            <a:rPr lang="en-US" sz="1800" b="1" i="0" u="none" strike="noStrike">
              <a:solidFill>
                <a:schemeClr val="bg1"/>
              </a:solidFill>
              <a:latin typeface="Calibri"/>
              <a:cs typeface="Calibri"/>
            </a:rPr>
            <a:pPr algn="ctr"/>
            <a:t>2,66</a:t>
          </a:fld>
          <a:endParaRPr lang="cs-CZ" sz="1800" b="1">
            <a:solidFill>
              <a:schemeClr val="bg1"/>
            </a:solidFill>
          </a:endParaRPr>
        </a:p>
      </xdr:txBody>
    </xdr:sp>
    <xdr:clientData/>
  </xdr:twoCellAnchor>
  <xdr:twoCellAnchor>
    <xdr:from>
      <xdr:col>48</xdr:col>
      <xdr:colOff>468689</xdr:colOff>
      <xdr:row>572</xdr:row>
      <xdr:rowOff>0</xdr:rowOff>
    </xdr:from>
    <xdr:to>
      <xdr:col>53</xdr:col>
      <xdr:colOff>529166</xdr:colOff>
      <xdr:row>585</xdr:row>
      <xdr:rowOff>30238</xdr:rowOff>
    </xdr:to>
    <xdr:graphicFrame macro="">
      <xdr:nvGraphicFramePr>
        <xdr:cNvPr id="105" name="Graf 104">
          <a:extLst>
            <a:ext uri="{FF2B5EF4-FFF2-40B4-BE49-F238E27FC236}">
              <a16:creationId xmlns:a16="http://schemas.microsoft.com/office/drawing/2014/main" id="{C7D30BF7-98B7-4538-BD7E-C31515F20FD8}"/>
            </a:ext>
            <a:ext uri="{147F2762-F138-4A5C-976F-8EAC2B608ADB}">
              <a16:predDERef xmlns:a16="http://schemas.microsoft.com/office/drawing/2014/main" pred="{0136BDD4-2503-416F-8352-9223BC8B7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20</xdr:col>
      <xdr:colOff>533056</xdr:colOff>
      <xdr:row>796</xdr:row>
      <xdr:rowOff>122517</xdr:rowOff>
    </xdr:from>
    <xdr:to>
      <xdr:col>24</xdr:col>
      <xdr:colOff>346221</xdr:colOff>
      <xdr:row>798</xdr:row>
      <xdr:rowOff>174455</xdr:rowOff>
    </xdr:to>
    <xdr:sp macro="" textlink="">
      <xdr:nvSpPr>
        <xdr:cNvPr id="106" name="TextovéPole 97">
          <a:extLst>
            <a:ext uri="{FF2B5EF4-FFF2-40B4-BE49-F238E27FC236}">
              <a16:creationId xmlns:a16="http://schemas.microsoft.com/office/drawing/2014/main" id="{0E16AF2B-C3D0-4266-B64F-1B1D1613FD19}"/>
            </a:ext>
          </a:extLst>
        </xdr:cNvPr>
        <xdr:cNvSpPr txBox="1"/>
      </xdr:nvSpPr>
      <xdr:spPr>
        <a:xfrm>
          <a:off x="16115956" y="199322017"/>
          <a:ext cx="2022965" cy="458338"/>
        </a:xfrm>
        <a:prstGeom prst="rect">
          <a:avLst/>
        </a:prstGeom>
        <a:solidFill>
          <a:schemeClr val="tx1"/>
        </a:solid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lang="cs-CZ" sz="1800" b="1">
              <a:solidFill>
                <a:schemeClr val="bg1"/>
              </a:solidFill>
            </a:rPr>
            <a:t>CELKOVÝ</a:t>
          </a:r>
          <a:r>
            <a:rPr lang="cs-CZ" sz="1800" b="1" baseline="0">
              <a:solidFill>
                <a:schemeClr val="bg1"/>
              </a:solidFill>
            </a:rPr>
            <a:t> PRŮMĚR</a:t>
          </a:r>
          <a:r>
            <a:rPr lang="cs-CZ" sz="1800" b="1">
              <a:solidFill>
                <a:schemeClr val="bg1"/>
              </a:solidFill>
            </a:rPr>
            <a:t> </a:t>
          </a:r>
        </a:p>
      </xdr:txBody>
    </xdr:sp>
    <xdr:clientData/>
  </xdr:twoCellAnchor>
  <xdr:twoCellAnchor>
    <xdr:from>
      <xdr:col>53</xdr:col>
      <xdr:colOff>544285</xdr:colOff>
      <xdr:row>6</xdr:row>
      <xdr:rowOff>90715</xdr:rowOff>
    </xdr:from>
    <xdr:to>
      <xdr:col>56</xdr:col>
      <xdr:colOff>423333</xdr:colOff>
      <xdr:row>10</xdr:row>
      <xdr:rowOff>559404</xdr:rowOff>
    </xdr:to>
    <xdr:sp macro="" textlink="">
      <xdr:nvSpPr>
        <xdr:cNvPr id="107" name="Obdélník: se zakulacenými rohy 106">
          <a:extLst>
            <a:ext uri="{FF2B5EF4-FFF2-40B4-BE49-F238E27FC236}">
              <a16:creationId xmlns:a16="http://schemas.microsoft.com/office/drawing/2014/main" id="{A0A2B90E-363A-4A43-9907-DD9CC92BB527}"/>
            </a:ext>
          </a:extLst>
        </xdr:cNvPr>
        <xdr:cNvSpPr/>
      </xdr:nvSpPr>
      <xdr:spPr>
        <a:xfrm>
          <a:off x="39853809" y="2721429"/>
          <a:ext cx="2373691" cy="2146904"/>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600" b="0" cap="none" spc="0">
              <a:ln w="0"/>
              <a:solidFill>
                <a:srgbClr val="FF0000"/>
              </a:solidFill>
              <a:effectLst>
                <a:outerShdw blurRad="38100" dist="19050" dir="2700000" algn="tl" rotWithShape="0">
                  <a:schemeClr val="dk1">
                    <a:alpha val="40000"/>
                  </a:schemeClr>
                </a:outerShdw>
              </a:effectLst>
            </a:rPr>
            <a:t>42% úřadů</a:t>
          </a:r>
          <a:r>
            <a:rPr lang="cs-CZ" sz="1600" b="0" cap="none" spc="0" baseline="0">
              <a:ln w="0"/>
              <a:solidFill>
                <a:srgbClr val="FF0000"/>
              </a:solidFill>
              <a:effectLst>
                <a:outerShdw blurRad="38100" dist="19050" dir="2700000" algn="tl" rotWithShape="0">
                  <a:schemeClr val="dk1">
                    <a:alpha val="40000"/>
                  </a:schemeClr>
                </a:outerShdw>
              </a:effectLst>
            </a:rPr>
            <a:t> nemá jasně definované cíle nebo neprobíhá relevantní sběr dat a pravidelné vyhodnocování.</a:t>
          </a:r>
          <a:endParaRPr lang="cs-CZ" sz="1600">
            <a:solidFill>
              <a:srgbClr val="FF0000"/>
            </a:solidFill>
          </a:endParaRPr>
        </a:p>
      </xdr:txBody>
    </xdr:sp>
    <xdr:clientData/>
  </xdr:twoCellAnchor>
  <xdr:twoCellAnchor>
    <xdr:from>
      <xdr:col>53</xdr:col>
      <xdr:colOff>605970</xdr:colOff>
      <xdr:row>13</xdr:row>
      <xdr:rowOff>48080</xdr:rowOff>
    </xdr:from>
    <xdr:to>
      <xdr:col>56</xdr:col>
      <xdr:colOff>485018</xdr:colOff>
      <xdr:row>22</xdr:row>
      <xdr:rowOff>80585</xdr:rowOff>
    </xdr:to>
    <xdr:sp macro="" textlink="">
      <xdr:nvSpPr>
        <xdr:cNvPr id="108" name="Obdélník: se zakulacenými rohy 107">
          <a:extLst>
            <a:ext uri="{FF2B5EF4-FFF2-40B4-BE49-F238E27FC236}">
              <a16:creationId xmlns:a16="http://schemas.microsoft.com/office/drawing/2014/main" id="{24B8D9D8-2C02-4194-953F-C6BBE8864363}"/>
            </a:ext>
          </a:extLst>
        </xdr:cNvPr>
        <xdr:cNvSpPr/>
      </xdr:nvSpPr>
      <xdr:spPr>
        <a:xfrm>
          <a:off x="39690220" y="5572580"/>
          <a:ext cx="2355548" cy="2159755"/>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600" b="0" cap="none" spc="0">
              <a:ln w="0"/>
              <a:solidFill>
                <a:srgbClr val="FF0000"/>
              </a:solidFill>
              <a:effectLst>
                <a:outerShdw blurRad="38100" dist="19050" dir="2700000" algn="tl" rotWithShape="0">
                  <a:schemeClr val="dk1">
                    <a:alpha val="40000"/>
                  </a:schemeClr>
                </a:outerShdw>
              </a:effectLst>
            </a:rPr>
            <a:t>15% úřadů</a:t>
          </a:r>
          <a:r>
            <a:rPr lang="cs-CZ" sz="1600" b="0" cap="none" spc="0" baseline="0">
              <a:ln w="0"/>
              <a:solidFill>
                <a:srgbClr val="FF0000"/>
              </a:solidFill>
              <a:effectLst>
                <a:outerShdw blurRad="38100" dist="19050" dir="2700000" algn="tl" rotWithShape="0">
                  <a:schemeClr val="dk1">
                    <a:alpha val="40000"/>
                  </a:schemeClr>
                </a:outerShdw>
              </a:effectLst>
            </a:rPr>
            <a:t> nemá katalog služeb a úkonů (pouze agendy v nich) a 35% pouze naplnilo zákonnou povinnost.</a:t>
          </a:r>
          <a:endParaRPr lang="cs-CZ" sz="1600">
            <a:solidFill>
              <a:srgbClr val="FF0000"/>
            </a:solidFill>
          </a:endParaRPr>
        </a:p>
      </xdr:txBody>
    </xdr:sp>
    <xdr:clientData/>
  </xdr:twoCellAnchor>
  <xdr:twoCellAnchor>
    <xdr:from>
      <xdr:col>53</xdr:col>
      <xdr:colOff>623810</xdr:colOff>
      <xdr:row>24</xdr:row>
      <xdr:rowOff>58360</xdr:rowOff>
    </xdr:from>
    <xdr:to>
      <xdr:col>56</xdr:col>
      <xdr:colOff>502858</xdr:colOff>
      <xdr:row>30</xdr:row>
      <xdr:rowOff>110520</xdr:rowOff>
    </xdr:to>
    <xdr:sp macro="" textlink="">
      <xdr:nvSpPr>
        <xdr:cNvPr id="109" name="Obdélník: se zakulacenými rohy 108">
          <a:extLst>
            <a:ext uri="{FF2B5EF4-FFF2-40B4-BE49-F238E27FC236}">
              <a16:creationId xmlns:a16="http://schemas.microsoft.com/office/drawing/2014/main" id="{B890D1D1-05BF-4A44-ACD0-B92BD7198DA6}"/>
            </a:ext>
          </a:extLst>
        </xdr:cNvPr>
        <xdr:cNvSpPr/>
      </xdr:nvSpPr>
      <xdr:spPr>
        <a:xfrm>
          <a:off x="39708060" y="8583235"/>
          <a:ext cx="2355548" cy="2100035"/>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600" b="0" cap="none" spc="0">
              <a:ln w="0"/>
              <a:solidFill>
                <a:srgbClr val="FF0000"/>
              </a:solidFill>
              <a:effectLst>
                <a:outerShdw blurRad="38100" dist="19050" dir="2700000" algn="tl" rotWithShape="0">
                  <a:schemeClr val="dk1">
                    <a:alpha val="40000"/>
                  </a:schemeClr>
                </a:outerShdw>
              </a:effectLst>
            </a:rPr>
            <a:t>15% úřadů</a:t>
          </a:r>
          <a:r>
            <a:rPr lang="cs-CZ" sz="1600" b="0" cap="none" spc="0" baseline="0">
              <a:ln w="0"/>
              <a:solidFill>
                <a:srgbClr val="FF0000"/>
              </a:solidFill>
              <a:effectLst>
                <a:outerShdw blurRad="38100" dist="19050" dir="2700000" algn="tl" rotWithShape="0">
                  <a:schemeClr val="dk1">
                    <a:alpha val="40000"/>
                  </a:schemeClr>
                </a:outerShdw>
              </a:effectLst>
            </a:rPr>
            <a:t> nemá manažera pro správu  služeb klientů a obslužných kanálů. 50% úřadů má správce v rámci IT.</a:t>
          </a:r>
          <a:endParaRPr lang="cs-CZ" sz="1600">
            <a:solidFill>
              <a:srgbClr val="FF0000"/>
            </a:solidFill>
          </a:endParaRPr>
        </a:p>
      </xdr:txBody>
    </xdr:sp>
    <xdr:clientData/>
  </xdr:twoCellAnchor>
  <xdr:twoCellAnchor>
    <xdr:from>
      <xdr:col>53</xdr:col>
      <xdr:colOff>695476</xdr:colOff>
      <xdr:row>70</xdr:row>
      <xdr:rowOff>6652</xdr:rowOff>
    </xdr:from>
    <xdr:to>
      <xdr:col>56</xdr:col>
      <xdr:colOff>472924</xdr:colOff>
      <xdr:row>73</xdr:row>
      <xdr:rowOff>211666</xdr:rowOff>
    </xdr:to>
    <xdr:sp macro="" textlink="">
      <xdr:nvSpPr>
        <xdr:cNvPr id="110" name="Obdélník: se zakulacenými rohy 109">
          <a:extLst>
            <a:ext uri="{FF2B5EF4-FFF2-40B4-BE49-F238E27FC236}">
              <a16:creationId xmlns:a16="http://schemas.microsoft.com/office/drawing/2014/main" id="{7F620145-5095-4851-939E-E3E4C52E8A76}"/>
            </a:ext>
          </a:extLst>
        </xdr:cNvPr>
        <xdr:cNvSpPr/>
      </xdr:nvSpPr>
      <xdr:spPr>
        <a:xfrm>
          <a:off x="39779726" y="18993152"/>
          <a:ext cx="2253948" cy="2157639"/>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600" b="0" cap="none" spc="0">
              <a:ln w="0"/>
              <a:solidFill>
                <a:srgbClr val="FF0000"/>
              </a:solidFill>
              <a:effectLst>
                <a:outerShdw blurRad="38100" dist="19050" dir="2700000" algn="tl" rotWithShape="0">
                  <a:schemeClr val="dk1">
                    <a:alpha val="40000"/>
                  </a:schemeClr>
                </a:outerShdw>
              </a:effectLst>
            </a:rPr>
            <a:t>Pouze</a:t>
          </a:r>
          <a:r>
            <a:rPr lang="cs-CZ" sz="1600" b="0" cap="none" spc="0" baseline="0">
              <a:ln w="0"/>
              <a:solidFill>
                <a:srgbClr val="FF0000"/>
              </a:solidFill>
              <a:effectLst>
                <a:outerShdw blurRad="38100" dist="19050" dir="2700000" algn="tl" rotWithShape="0">
                  <a:schemeClr val="dk1">
                    <a:alpha val="40000"/>
                  </a:schemeClr>
                </a:outerShdw>
              </a:effectLst>
            </a:rPr>
            <a:t> 9% úřadů má nastavena a uplatňována klíčová měření kvality a výkonnosti.</a:t>
          </a:r>
          <a:endParaRPr lang="cs-CZ" sz="1600">
            <a:solidFill>
              <a:srgbClr val="FF0000"/>
            </a:solidFill>
          </a:endParaRPr>
        </a:p>
      </xdr:txBody>
    </xdr:sp>
    <xdr:clientData/>
  </xdr:twoCellAnchor>
  <xdr:twoCellAnchor>
    <xdr:from>
      <xdr:col>54</xdr:col>
      <xdr:colOff>0</xdr:colOff>
      <xdr:row>81</xdr:row>
      <xdr:rowOff>0</xdr:rowOff>
    </xdr:from>
    <xdr:to>
      <xdr:col>56</xdr:col>
      <xdr:colOff>608995</xdr:colOff>
      <xdr:row>84</xdr:row>
      <xdr:rowOff>30238</xdr:rowOff>
    </xdr:to>
    <xdr:sp macro="" textlink="">
      <xdr:nvSpPr>
        <xdr:cNvPr id="111" name="Obdélník: se zakulacenými rohy 110">
          <a:extLst>
            <a:ext uri="{FF2B5EF4-FFF2-40B4-BE49-F238E27FC236}">
              <a16:creationId xmlns:a16="http://schemas.microsoft.com/office/drawing/2014/main" id="{3D90EC9F-188F-4EC4-80C5-3B41E9A4F560}"/>
            </a:ext>
          </a:extLst>
        </xdr:cNvPr>
        <xdr:cNvSpPr/>
      </xdr:nvSpPr>
      <xdr:spPr>
        <a:xfrm>
          <a:off x="39909750" y="23304500"/>
          <a:ext cx="2259995" cy="1458988"/>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600" b="0" cap="none" spc="0">
              <a:ln w="0"/>
              <a:solidFill>
                <a:srgbClr val="FF0000"/>
              </a:solidFill>
              <a:effectLst>
                <a:outerShdw blurRad="38100" dist="19050" dir="2700000" algn="tl" rotWithShape="0">
                  <a:schemeClr val="dk1">
                    <a:alpha val="40000"/>
                  </a:schemeClr>
                </a:outerShdw>
              </a:effectLst>
            </a:rPr>
            <a:t>Pouze u</a:t>
          </a:r>
          <a:r>
            <a:rPr lang="cs-CZ" sz="1600" b="0" cap="none" spc="0" baseline="0">
              <a:ln w="0"/>
              <a:solidFill>
                <a:srgbClr val="FF0000"/>
              </a:solidFill>
              <a:effectLst>
                <a:outerShdw blurRad="38100" dist="19050" dir="2700000" algn="tl" rotWithShape="0">
                  <a:schemeClr val="dk1">
                    <a:alpha val="40000"/>
                  </a:schemeClr>
                </a:outerShdw>
              </a:effectLst>
            </a:rPr>
            <a:t> 30% úřadů odpovídají systémy klíčových agend požadavkům uživatelů a moderním standardům.</a:t>
          </a:r>
          <a:endParaRPr lang="cs-CZ" sz="1600">
            <a:solidFill>
              <a:srgbClr val="FF0000"/>
            </a:solidFill>
          </a:endParaRPr>
        </a:p>
      </xdr:txBody>
    </xdr:sp>
    <xdr:clientData/>
  </xdr:twoCellAnchor>
  <xdr:twoCellAnchor>
    <xdr:from>
      <xdr:col>53</xdr:col>
      <xdr:colOff>801309</xdr:colOff>
      <xdr:row>91</xdr:row>
      <xdr:rowOff>8769</xdr:rowOff>
    </xdr:from>
    <xdr:to>
      <xdr:col>56</xdr:col>
      <xdr:colOff>578757</xdr:colOff>
      <xdr:row>94</xdr:row>
      <xdr:rowOff>287261</xdr:rowOff>
    </xdr:to>
    <xdr:sp macro="" textlink="">
      <xdr:nvSpPr>
        <xdr:cNvPr id="112" name="Obdélník: se zakulacenými rohy 111">
          <a:extLst>
            <a:ext uri="{FF2B5EF4-FFF2-40B4-BE49-F238E27FC236}">
              <a16:creationId xmlns:a16="http://schemas.microsoft.com/office/drawing/2014/main" id="{EB7EA0DE-3C1E-42C2-AE59-C736C02D0E78}"/>
            </a:ext>
          </a:extLst>
        </xdr:cNvPr>
        <xdr:cNvSpPr/>
      </xdr:nvSpPr>
      <xdr:spPr>
        <a:xfrm>
          <a:off x="39885559" y="28234519"/>
          <a:ext cx="2253948" cy="2024742"/>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600" b="0" cap="none" spc="0">
              <a:ln w="0"/>
              <a:solidFill>
                <a:srgbClr val="FF0000"/>
              </a:solidFill>
              <a:effectLst>
                <a:outerShdw blurRad="38100" dist="19050" dir="2700000" algn="tl" rotWithShape="0">
                  <a:schemeClr val="dk1">
                    <a:alpha val="40000"/>
                  </a:schemeClr>
                </a:outerShdw>
              </a:effectLst>
            </a:rPr>
            <a:t>Téměř 50% úřadů má provozní</a:t>
          </a:r>
          <a:r>
            <a:rPr lang="cs-CZ" sz="1600" b="0" cap="none" spc="0" baseline="0">
              <a:ln w="0"/>
              <a:solidFill>
                <a:srgbClr val="FF0000"/>
              </a:solidFill>
              <a:effectLst>
                <a:outerShdw blurRad="38100" dist="19050" dir="2700000" algn="tl" rotWithShape="0">
                  <a:schemeClr val="dk1">
                    <a:alpha val="40000"/>
                  </a:schemeClr>
                </a:outerShdw>
              </a:effectLst>
            </a:rPr>
            <a:t> a podpůrné procesy identifikované a většínu z nich automatizované.</a:t>
          </a:r>
          <a:endParaRPr lang="cs-CZ" sz="1600">
            <a:solidFill>
              <a:srgbClr val="FF0000"/>
            </a:solidFill>
          </a:endParaRPr>
        </a:p>
      </xdr:txBody>
    </xdr:sp>
    <xdr:clientData/>
  </xdr:twoCellAnchor>
  <xdr:twoCellAnchor>
    <xdr:from>
      <xdr:col>53</xdr:col>
      <xdr:colOff>802519</xdr:colOff>
      <xdr:row>101</xdr:row>
      <xdr:rowOff>237672</xdr:rowOff>
    </xdr:from>
    <xdr:to>
      <xdr:col>56</xdr:col>
      <xdr:colOff>579967</xdr:colOff>
      <xdr:row>104</xdr:row>
      <xdr:rowOff>625626</xdr:rowOff>
    </xdr:to>
    <xdr:sp macro="" textlink="">
      <xdr:nvSpPr>
        <xdr:cNvPr id="113" name="Obdélník: se zakulacenými rohy 112">
          <a:extLst>
            <a:ext uri="{FF2B5EF4-FFF2-40B4-BE49-F238E27FC236}">
              <a16:creationId xmlns:a16="http://schemas.microsoft.com/office/drawing/2014/main" id="{8F03E12A-4D9D-48B3-81A3-842E70EBA3CC}"/>
            </a:ext>
          </a:extLst>
        </xdr:cNvPr>
        <xdr:cNvSpPr/>
      </xdr:nvSpPr>
      <xdr:spPr>
        <a:xfrm>
          <a:off x="39886769" y="32495672"/>
          <a:ext cx="2253948" cy="2356454"/>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600" b="0" cap="none" spc="0">
              <a:ln w="0"/>
              <a:solidFill>
                <a:srgbClr val="FF0000"/>
              </a:solidFill>
              <a:effectLst>
                <a:outerShdw blurRad="38100" dist="19050" dir="2700000" algn="tl" rotWithShape="0">
                  <a:schemeClr val="dk1">
                    <a:alpha val="40000"/>
                  </a:schemeClr>
                </a:outerShdw>
              </a:effectLst>
            </a:rPr>
            <a:t>Téměř 50% úřadů má řídící a projektové procesy částečně automatizováné</a:t>
          </a:r>
          <a:r>
            <a:rPr lang="cs-CZ" sz="1600" b="0" cap="none" spc="0" baseline="0">
              <a:ln w="0"/>
              <a:solidFill>
                <a:srgbClr val="FF0000"/>
              </a:solidFill>
              <a:effectLst>
                <a:outerShdw blurRad="38100" dist="19050" dir="2700000" algn="tl" rotWithShape="0">
                  <a:schemeClr val="dk1">
                    <a:alpha val="40000"/>
                  </a:schemeClr>
                </a:outerShdw>
              </a:effectLst>
            </a:rPr>
            <a:t>. V některých částech úřadu a pro některé projekty existuje workflow.</a:t>
          </a:r>
          <a:endParaRPr lang="cs-CZ" sz="1600">
            <a:solidFill>
              <a:srgbClr val="FF0000"/>
            </a:solidFill>
          </a:endParaRPr>
        </a:p>
      </xdr:txBody>
    </xdr:sp>
    <xdr:clientData/>
  </xdr:twoCellAnchor>
  <xdr:twoCellAnchor>
    <xdr:from>
      <xdr:col>54</xdr:col>
      <xdr:colOff>15119</xdr:colOff>
      <xdr:row>112</xdr:row>
      <xdr:rowOff>30238</xdr:rowOff>
    </xdr:from>
    <xdr:to>
      <xdr:col>56</xdr:col>
      <xdr:colOff>624114</xdr:colOff>
      <xdr:row>115</xdr:row>
      <xdr:rowOff>531584</xdr:rowOff>
    </xdr:to>
    <xdr:sp macro="" textlink="">
      <xdr:nvSpPr>
        <xdr:cNvPr id="114" name="Obdélník: se zakulacenými rohy 113">
          <a:extLst>
            <a:ext uri="{FF2B5EF4-FFF2-40B4-BE49-F238E27FC236}">
              <a16:creationId xmlns:a16="http://schemas.microsoft.com/office/drawing/2014/main" id="{3199D024-7C4D-4967-8755-DA7135BB5E13}"/>
            </a:ext>
          </a:extLst>
        </xdr:cNvPr>
        <xdr:cNvSpPr/>
      </xdr:nvSpPr>
      <xdr:spPr>
        <a:xfrm>
          <a:off x="39924869" y="37130113"/>
          <a:ext cx="2259995" cy="2136471"/>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600" b="0" cap="none" spc="0">
              <a:ln w="0"/>
              <a:solidFill>
                <a:srgbClr val="FF0000"/>
              </a:solidFill>
              <a:effectLst>
                <a:outerShdw blurRad="38100" dist="19050" dir="2700000" algn="tl" rotWithShape="0">
                  <a:schemeClr val="dk1">
                    <a:alpha val="40000"/>
                  </a:schemeClr>
                </a:outerShdw>
              </a:effectLst>
            </a:rPr>
            <a:t>Ve 44% úřadů</a:t>
          </a:r>
          <a:r>
            <a:rPr lang="cs-CZ" sz="1600" b="0" cap="none" spc="0" baseline="0">
              <a:ln w="0"/>
              <a:solidFill>
                <a:srgbClr val="FF0000"/>
              </a:solidFill>
              <a:effectLst>
                <a:outerShdw blurRad="38100" dist="19050" dir="2700000" algn="tl" rotWithShape="0">
                  <a:schemeClr val="dk1">
                    <a:alpha val="40000"/>
                  </a:schemeClr>
                </a:outerShdw>
              </a:effectLst>
            </a:rPr>
            <a:t> není zavedený systém řízení kvality a zpětné vazby.</a:t>
          </a:r>
          <a:endParaRPr lang="cs-CZ" sz="1600">
            <a:solidFill>
              <a:srgbClr val="FF0000"/>
            </a:solidFill>
          </a:endParaRPr>
        </a:p>
      </xdr:txBody>
    </xdr:sp>
    <xdr:clientData/>
  </xdr:twoCellAnchor>
  <xdr:twoCellAnchor>
    <xdr:from>
      <xdr:col>54</xdr:col>
      <xdr:colOff>16328</xdr:colOff>
      <xdr:row>120</xdr:row>
      <xdr:rowOff>1209</xdr:rowOff>
    </xdr:from>
    <xdr:to>
      <xdr:col>56</xdr:col>
      <xdr:colOff>625323</xdr:colOff>
      <xdr:row>126</xdr:row>
      <xdr:rowOff>152399</xdr:rowOff>
    </xdr:to>
    <xdr:sp macro="" textlink="">
      <xdr:nvSpPr>
        <xdr:cNvPr id="115" name="Obdélník: se zakulacenými rohy 114">
          <a:extLst>
            <a:ext uri="{FF2B5EF4-FFF2-40B4-BE49-F238E27FC236}">
              <a16:creationId xmlns:a16="http://schemas.microsoft.com/office/drawing/2014/main" id="{7DA2ECA4-D9CA-4801-A923-D882FF677AA9}"/>
            </a:ext>
          </a:extLst>
        </xdr:cNvPr>
        <xdr:cNvSpPr/>
      </xdr:nvSpPr>
      <xdr:spPr>
        <a:xfrm>
          <a:off x="39926078" y="40641209"/>
          <a:ext cx="2259995" cy="2119690"/>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600" b="0" cap="none" spc="0">
              <a:ln w="0"/>
              <a:solidFill>
                <a:srgbClr val="FF0000"/>
              </a:solidFill>
              <a:effectLst>
                <a:outerShdw blurRad="38100" dist="19050" dir="2700000" algn="tl" rotWithShape="0">
                  <a:schemeClr val="dk1">
                    <a:alpha val="40000"/>
                  </a:schemeClr>
                </a:outerShdw>
              </a:effectLst>
            </a:rPr>
            <a:t>Systémové řízení rizik probíhá pouze</a:t>
          </a:r>
          <a:r>
            <a:rPr lang="cs-CZ" sz="1600" b="0" cap="none" spc="0" baseline="0">
              <a:ln w="0"/>
              <a:solidFill>
                <a:srgbClr val="FF0000"/>
              </a:solidFill>
              <a:effectLst>
                <a:outerShdw blurRad="38100" dist="19050" dir="2700000" algn="tl" rotWithShape="0">
                  <a:schemeClr val="dk1">
                    <a:alpha val="40000"/>
                  </a:schemeClr>
                </a:outerShdw>
              </a:effectLst>
            </a:rPr>
            <a:t> u 56% benchmarkovaných úřadů.</a:t>
          </a:r>
          <a:endParaRPr lang="cs-CZ" sz="1600">
            <a:solidFill>
              <a:srgbClr val="FF0000"/>
            </a:solidFill>
          </a:endParaRPr>
        </a:p>
      </xdr:txBody>
    </xdr:sp>
    <xdr:clientData/>
  </xdr:twoCellAnchor>
  <xdr:twoCellAnchor>
    <xdr:from>
      <xdr:col>54</xdr:col>
      <xdr:colOff>105834</xdr:colOff>
      <xdr:row>211</xdr:row>
      <xdr:rowOff>136072</xdr:rowOff>
    </xdr:from>
    <xdr:to>
      <xdr:col>56</xdr:col>
      <xdr:colOff>714829</xdr:colOff>
      <xdr:row>217</xdr:row>
      <xdr:rowOff>166309</xdr:rowOff>
    </xdr:to>
    <xdr:sp macro="" textlink="">
      <xdr:nvSpPr>
        <xdr:cNvPr id="116" name="Obdélník: se zakulacenými rohy 115">
          <a:extLst>
            <a:ext uri="{FF2B5EF4-FFF2-40B4-BE49-F238E27FC236}">
              <a16:creationId xmlns:a16="http://schemas.microsoft.com/office/drawing/2014/main" id="{96BAFDB3-ADDA-4F76-98BC-BE3C17DC10E8}"/>
            </a:ext>
          </a:extLst>
        </xdr:cNvPr>
        <xdr:cNvSpPr/>
      </xdr:nvSpPr>
      <xdr:spPr>
        <a:xfrm>
          <a:off x="40015584" y="59492697"/>
          <a:ext cx="2259995" cy="2141612"/>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600" b="0" cap="none" spc="0">
              <a:ln w="0"/>
              <a:solidFill>
                <a:srgbClr val="FF0000"/>
              </a:solidFill>
              <a:effectLst>
                <a:outerShdw blurRad="38100" dist="19050" dir="2700000" algn="tl" rotWithShape="0">
                  <a:schemeClr val="dk1">
                    <a:alpha val="40000"/>
                  </a:schemeClr>
                </a:outerShdw>
              </a:effectLst>
            </a:rPr>
            <a:t>31% úřadů nemá svého "Digitálního šampiona"..</a:t>
          </a:r>
        </a:p>
        <a:p>
          <a:pPr algn="ctr"/>
          <a:r>
            <a:rPr lang="cs-CZ" sz="1600" b="0" cap="none" spc="0">
              <a:ln w="0"/>
              <a:solidFill>
                <a:srgbClr val="FF0000"/>
              </a:solidFill>
              <a:effectLst>
                <a:outerShdw blurRad="38100" dist="19050" dir="2700000" algn="tl" rotWithShape="0">
                  <a:schemeClr val="dk1">
                    <a:alpha val="40000"/>
                  </a:schemeClr>
                </a:outerShdw>
              </a:effectLst>
            </a:rPr>
            <a:t>44% úřadů má specialistu</a:t>
          </a:r>
          <a:r>
            <a:rPr lang="cs-CZ" sz="1600" b="0" cap="none" spc="0" baseline="0">
              <a:ln w="0"/>
              <a:solidFill>
                <a:srgbClr val="FF0000"/>
              </a:solidFill>
              <a:effectLst>
                <a:outerShdw blurRad="38100" dist="19050" dir="2700000" algn="tl" rotWithShape="0">
                  <a:schemeClr val="dk1">
                    <a:alpha val="40000"/>
                  </a:schemeClr>
                </a:outerShdw>
              </a:effectLst>
            </a:rPr>
            <a:t> v ICT, kterého považuje za DŠ.</a:t>
          </a:r>
          <a:endParaRPr lang="cs-CZ" sz="1600">
            <a:solidFill>
              <a:srgbClr val="FF0000"/>
            </a:solidFill>
          </a:endParaRPr>
        </a:p>
      </xdr:txBody>
    </xdr:sp>
    <xdr:clientData/>
  </xdr:twoCellAnchor>
  <xdr:twoCellAnchor>
    <xdr:from>
      <xdr:col>54</xdr:col>
      <xdr:colOff>122163</xdr:colOff>
      <xdr:row>223</xdr:row>
      <xdr:rowOff>16328</xdr:rowOff>
    </xdr:from>
    <xdr:to>
      <xdr:col>56</xdr:col>
      <xdr:colOff>731158</xdr:colOff>
      <xdr:row>226</xdr:row>
      <xdr:rowOff>76804</xdr:rowOff>
    </xdr:to>
    <xdr:sp macro="" textlink="">
      <xdr:nvSpPr>
        <xdr:cNvPr id="117" name="Obdélník: se zakulacenými rohy 116">
          <a:extLst>
            <a:ext uri="{FF2B5EF4-FFF2-40B4-BE49-F238E27FC236}">
              <a16:creationId xmlns:a16="http://schemas.microsoft.com/office/drawing/2014/main" id="{6C7B5ABB-C5FF-4E17-89C3-CA631AB24C4A}"/>
            </a:ext>
          </a:extLst>
        </xdr:cNvPr>
        <xdr:cNvSpPr/>
      </xdr:nvSpPr>
      <xdr:spPr>
        <a:xfrm>
          <a:off x="40031913" y="63309953"/>
          <a:ext cx="2259995" cy="2171851"/>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600" b="0" cap="none" spc="0">
              <a:ln w="0"/>
              <a:solidFill>
                <a:srgbClr val="FF0000"/>
              </a:solidFill>
              <a:effectLst>
                <a:outerShdw blurRad="38100" dist="19050" dir="2700000" algn="tl" rotWithShape="0">
                  <a:schemeClr val="dk1">
                    <a:alpha val="40000"/>
                  </a:schemeClr>
                </a:outerShdw>
              </a:effectLst>
            </a:rPr>
            <a:t>Pouze</a:t>
          </a:r>
          <a:r>
            <a:rPr lang="cs-CZ" sz="1600" b="0" cap="none" spc="0" baseline="0">
              <a:ln w="0"/>
              <a:solidFill>
                <a:srgbClr val="FF0000"/>
              </a:solidFill>
              <a:effectLst>
                <a:outerShdw blurRad="38100" dist="19050" dir="2700000" algn="tl" rotWithShape="0">
                  <a:schemeClr val="dk1">
                    <a:alpha val="40000"/>
                  </a:schemeClr>
                </a:outerShdw>
              </a:effectLst>
            </a:rPr>
            <a:t> ve 38% je vedení IT přímo zastoupeno ve vrcholovém vedení úřadu.</a:t>
          </a:r>
          <a:endParaRPr lang="cs-CZ" sz="1600">
            <a:solidFill>
              <a:srgbClr val="FF0000"/>
            </a:solidFill>
          </a:endParaRPr>
        </a:p>
      </xdr:txBody>
    </xdr:sp>
    <xdr:clientData/>
  </xdr:twoCellAnchor>
  <xdr:twoCellAnchor>
    <xdr:from>
      <xdr:col>54</xdr:col>
      <xdr:colOff>78016</xdr:colOff>
      <xdr:row>230</xdr:row>
      <xdr:rowOff>123371</xdr:rowOff>
    </xdr:from>
    <xdr:to>
      <xdr:col>56</xdr:col>
      <xdr:colOff>687011</xdr:colOff>
      <xdr:row>237</xdr:row>
      <xdr:rowOff>289680</xdr:rowOff>
    </xdr:to>
    <xdr:sp macro="" textlink="">
      <xdr:nvSpPr>
        <xdr:cNvPr id="118" name="Obdélník: se zakulacenými rohy 117">
          <a:extLst>
            <a:ext uri="{FF2B5EF4-FFF2-40B4-BE49-F238E27FC236}">
              <a16:creationId xmlns:a16="http://schemas.microsoft.com/office/drawing/2014/main" id="{59C792C7-94F6-4B22-A2CE-DA3B13459D7E}"/>
            </a:ext>
          </a:extLst>
        </xdr:cNvPr>
        <xdr:cNvSpPr/>
      </xdr:nvSpPr>
      <xdr:spPr>
        <a:xfrm>
          <a:off x="39987766" y="66909496"/>
          <a:ext cx="2259995" cy="2118934"/>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600" b="0" cap="none" spc="0">
              <a:ln w="0"/>
              <a:solidFill>
                <a:srgbClr val="FF0000"/>
              </a:solidFill>
              <a:effectLst>
                <a:outerShdw blurRad="38100" dist="19050" dir="2700000" algn="tl" rotWithShape="0">
                  <a:schemeClr val="dk1">
                    <a:alpha val="40000"/>
                  </a:schemeClr>
                </a:outerShdw>
              </a:effectLst>
            </a:rPr>
            <a:t>Pouze</a:t>
          </a:r>
          <a:r>
            <a:rPr lang="cs-CZ" sz="1600" b="0" cap="none" spc="0" baseline="0">
              <a:ln w="0"/>
              <a:solidFill>
                <a:srgbClr val="FF0000"/>
              </a:solidFill>
              <a:effectLst>
                <a:outerShdw blurRad="38100" dist="19050" dir="2700000" algn="tl" rotWithShape="0">
                  <a:schemeClr val="dk1">
                    <a:alpha val="40000"/>
                  </a:schemeClr>
                </a:outerShdw>
              </a:effectLst>
            </a:rPr>
            <a:t> </a:t>
          </a:r>
          <a:r>
            <a:rPr lang="cs-CZ" sz="1600" b="0" cap="none" spc="0">
              <a:ln w="0"/>
              <a:solidFill>
                <a:srgbClr val="FF0000"/>
              </a:solidFill>
              <a:effectLst>
                <a:outerShdw blurRad="38100" dist="19050" dir="2700000" algn="tl" rotWithShape="0">
                  <a:schemeClr val="dk1">
                    <a:alpha val="40000"/>
                  </a:schemeClr>
                </a:outerShdw>
              </a:effectLst>
            </a:rPr>
            <a:t>21%</a:t>
          </a:r>
          <a:r>
            <a:rPr lang="cs-CZ" sz="1600" b="0" cap="none" spc="0" baseline="0">
              <a:ln w="0"/>
              <a:solidFill>
                <a:srgbClr val="FF0000"/>
              </a:solidFill>
              <a:effectLst>
                <a:outerShdw blurRad="38100" dist="19050" dir="2700000" algn="tl" rotWithShape="0">
                  <a:schemeClr val="dk1">
                    <a:alpha val="40000"/>
                  </a:schemeClr>
                </a:outerShdw>
              </a:effectLst>
            </a:rPr>
            <a:t> úřadů používá EA jako manažerskou metodu na podporu strategického plánování a řízení změn.</a:t>
          </a:r>
          <a:endParaRPr lang="cs-CZ" sz="1600">
            <a:solidFill>
              <a:srgbClr val="FF0000"/>
            </a:solidFill>
          </a:endParaRPr>
        </a:p>
      </xdr:txBody>
    </xdr:sp>
    <xdr:clientData/>
  </xdr:twoCellAnchor>
  <xdr:twoCellAnchor>
    <xdr:from>
      <xdr:col>54</xdr:col>
      <xdr:colOff>79226</xdr:colOff>
      <xdr:row>241</xdr:row>
      <xdr:rowOff>79224</xdr:rowOff>
    </xdr:from>
    <xdr:to>
      <xdr:col>56</xdr:col>
      <xdr:colOff>680357</xdr:colOff>
      <xdr:row>251</xdr:row>
      <xdr:rowOff>18747</xdr:rowOff>
    </xdr:to>
    <xdr:sp macro="" textlink="">
      <xdr:nvSpPr>
        <xdr:cNvPr id="119" name="Obdélník: se zakulacenými rohy 118">
          <a:extLst>
            <a:ext uri="{FF2B5EF4-FFF2-40B4-BE49-F238E27FC236}">
              <a16:creationId xmlns:a16="http://schemas.microsoft.com/office/drawing/2014/main" id="{05688614-1184-4B0D-99E5-947D39AA1F58}"/>
            </a:ext>
          </a:extLst>
        </xdr:cNvPr>
        <xdr:cNvSpPr/>
      </xdr:nvSpPr>
      <xdr:spPr>
        <a:xfrm>
          <a:off x="39988976" y="70341974"/>
          <a:ext cx="2252131" cy="2098523"/>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600" b="0" cap="none" spc="0">
              <a:ln w="0"/>
              <a:solidFill>
                <a:srgbClr val="FF0000"/>
              </a:solidFill>
              <a:effectLst>
                <a:outerShdw blurRad="38100" dist="19050" dir="2700000" algn="tl" rotWithShape="0">
                  <a:schemeClr val="dk1">
                    <a:alpha val="40000"/>
                  </a:schemeClr>
                </a:outerShdw>
              </a:effectLst>
            </a:rPr>
            <a:t>74% úřadů nemá vlastního Enterprise architekta.</a:t>
          </a:r>
          <a:endParaRPr lang="cs-CZ" sz="1600">
            <a:solidFill>
              <a:srgbClr val="FF0000"/>
            </a:solidFill>
          </a:endParaRPr>
        </a:p>
      </xdr:txBody>
    </xdr:sp>
    <xdr:clientData/>
  </xdr:twoCellAnchor>
  <xdr:twoCellAnchor>
    <xdr:from>
      <xdr:col>54</xdr:col>
      <xdr:colOff>95555</xdr:colOff>
      <xdr:row>253</xdr:row>
      <xdr:rowOff>3629</xdr:rowOff>
    </xdr:from>
    <xdr:to>
      <xdr:col>56</xdr:col>
      <xdr:colOff>695476</xdr:colOff>
      <xdr:row>262</xdr:row>
      <xdr:rowOff>156029</xdr:rowOff>
    </xdr:to>
    <xdr:sp macro="" textlink="">
      <xdr:nvSpPr>
        <xdr:cNvPr id="120" name="Obdélník: se zakulacenými rohy 119">
          <a:extLst>
            <a:ext uri="{FF2B5EF4-FFF2-40B4-BE49-F238E27FC236}">
              <a16:creationId xmlns:a16="http://schemas.microsoft.com/office/drawing/2014/main" id="{B2793FA6-A920-4C71-8A50-1F95F5544DC2}"/>
            </a:ext>
          </a:extLst>
        </xdr:cNvPr>
        <xdr:cNvSpPr/>
      </xdr:nvSpPr>
      <xdr:spPr>
        <a:xfrm>
          <a:off x="40005305" y="73282629"/>
          <a:ext cx="2250921" cy="1914525"/>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600" b="0" cap="none" spc="0">
              <a:ln w="0"/>
              <a:solidFill>
                <a:srgbClr val="FF0000"/>
              </a:solidFill>
              <a:effectLst>
                <a:outerShdw blurRad="38100" dist="19050" dir="2700000" algn="tl" rotWithShape="0">
                  <a:schemeClr val="dk1">
                    <a:alpha val="40000"/>
                  </a:schemeClr>
                </a:outerShdw>
              </a:effectLst>
            </a:rPr>
            <a:t>50% nových systémů/změn není schváleno</a:t>
          </a:r>
          <a:r>
            <a:rPr lang="cs-CZ" sz="1600" b="0" cap="none" spc="0" baseline="0">
              <a:ln w="0"/>
              <a:solidFill>
                <a:srgbClr val="FF0000"/>
              </a:solidFill>
              <a:effectLst>
                <a:outerShdw blurRad="38100" dist="19050" dir="2700000" algn="tl" rotWithShape="0">
                  <a:schemeClr val="dk1">
                    <a:alpha val="40000"/>
                  </a:schemeClr>
                </a:outerShdw>
              </a:effectLst>
            </a:rPr>
            <a:t> útvarem EA.</a:t>
          </a:r>
          <a:endParaRPr lang="cs-CZ" sz="1600">
            <a:solidFill>
              <a:srgbClr val="FF0000"/>
            </a:solidFill>
          </a:endParaRPr>
        </a:p>
      </xdr:txBody>
    </xdr:sp>
    <xdr:clientData/>
  </xdr:twoCellAnchor>
  <xdr:twoCellAnchor>
    <xdr:from>
      <xdr:col>54</xdr:col>
      <xdr:colOff>0</xdr:colOff>
      <xdr:row>305</xdr:row>
      <xdr:rowOff>211668</xdr:rowOff>
    </xdr:from>
    <xdr:to>
      <xdr:col>56</xdr:col>
      <xdr:colOff>599921</xdr:colOff>
      <xdr:row>311</xdr:row>
      <xdr:rowOff>287263</xdr:rowOff>
    </xdr:to>
    <xdr:sp macro="" textlink="">
      <xdr:nvSpPr>
        <xdr:cNvPr id="121" name="Obdélník: se zakulacenými rohy 120">
          <a:extLst>
            <a:ext uri="{FF2B5EF4-FFF2-40B4-BE49-F238E27FC236}">
              <a16:creationId xmlns:a16="http://schemas.microsoft.com/office/drawing/2014/main" id="{7033B6F6-DC58-44F6-A10F-4D41F4710289}"/>
            </a:ext>
          </a:extLst>
        </xdr:cNvPr>
        <xdr:cNvSpPr/>
      </xdr:nvSpPr>
      <xdr:spPr>
        <a:xfrm>
          <a:off x="39909750" y="84444418"/>
          <a:ext cx="2250921" cy="2123470"/>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600" b="0" cap="none" spc="0">
              <a:ln w="0"/>
              <a:solidFill>
                <a:srgbClr val="FF0000"/>
              </a:solidFill>
              <a:effectLst>
                <a:outerShdw blurRad="38100" dist="19050" dir="2700000" algn="tl" rotWithShape="0">
                  <a:schemeClr val="dk1">
                    <a:alpha val="40000"/>
                  </a:schemeClr>
                </a:outerShdw>
              </a:effectLst>
            </a:rPr>
            <a:t>59% úřadů využívá vlastní projektové specialisty</a:t>
          </a:r>
          <a:r>
            <a:rPr lang="cs-CZ" sz="1600" b="0" cap="none" spc="0" baseline="0">
              <a:ln w="0"/>
              <a:solidFill>
                <a:srgbClr val="FF0000"/>
              </a:solidFill>
              <a:effectLst>
                <a:outerShdw blurRad="38100" dist="19050" dir="2700000" algn="tl" rotWithShape="0">
                  <a:schemeClr val="dk1">
                    <a:alpha val="40000"/>
                  </a:schemeClr>
                </a:outerShdw>
              </a:effectLst>
            </a:rPr>
            <a:t> pro řízení interních zdrojů a kontrolu práce dodavatele.</a:t>
          </a:r>
          <a:endParaRPr lang="cs-CZ" sz="1600">
            <a:solidFill>
              <a:srgbClr val="FF0000"/>
            </a:solidFill>
          </a:endParaRPr>
        </a:p>
      </xdr:txBody>
    </xdr:sp>
    <xdr:clientData/>
  </xdr:twoCellAnchor>
  <xdr:twoCellAnchor>
    <xdr:from>
      <xdr:col>53</xdr:col>
      <xdr:colOff>802519</xdr:colOff>
      <xdr:row>332</xdr:row>
      <xdr:rowOff>6048</xdr:rowOff>
    </xdr:from>
    <xdr:to>
      <xdr:col>56</xdr:col>
      <xdr:colOff>570893</xdr:colOff>
      <xdr:row>340</xdr:row>
      <xdr:rowOff>182638</xdr:rowOff>
    </xdr:to>
    <xdr:sp macro="" textlink="">
      <xdr:nvSpPr>
        <xdr:cNvPr id="122" name="Obdélník: se zakulacenými rohy 121">
          <a:extLst>
            <a:ext uri="{FF2B5EF4-FFF2-40B4-BE49-F238E27FC236}">
              <a16:creationId xmlns:a16="http://schemas.microsoft.com/office/drawing/2014/main" id="{4C67F90E-260F-4F0A-ABC7-F2FBA134C216}"/>
            </a:ext>
          </a:extLst>
        </xdr:cNvPr>
        <xdr:cNvSpPr/>
      </xdr:nvSpPr>
      <xdr:spPr>
        <a:xfrm>
          <a:off x="39886769" y="90906298"/>
          <a:ext cx="2244874" cy="1986340"/>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600" b="0" cap="none" spc="0">
              <a:ln w="0"/>
              <a:solidFill>
                <a:srgbClr val="FF0000"/>
              </a:solidFill>
              <a:effectLst>
                <a:outerShdw blurRad="38100" dist="19050" dir="2700000" algn="tl" rotWithShape="0">
                  <a:schemeClr val="dk1">
                    <a:alpha val="40000"/>
                  </a:schemeClr>
                </a:outerShdw>
              </a:effectLst>
            </a:rPr>
            <a:t>38% úřadů nemá definován</a:t>
          </a:r>
          <a:r>
            <a:rPr lang="cs-CZ" sz="1600" b="0" cap="none" spc="0" baseline="0">
              <a:ln w="0"/>
              <a:solidFill>
                <a:srgbClr val="FF0000"/>
              </a:solidFill>
              <a:effectLst>
                <a:outerShdw blurRad="38100" dist="19050" dir="2700000" algn="tl" rotWithShape="0">
                  <a:schemeClr val="dk1">
                    <a:alpha val="40000"/>
                  </a:schemeClr>
                </a:outerShdw>
              </a:effectLst>
            </a:rPr>
            <a:t> proces evidence a prioritizace projektů.</a:t>
          </a:r>
          <a:endParaRPr lang="cs-CZ" sz="1600">
            <a:solidFill>
              <a:srgbClr val="FF0000"/>
            </a:solidFill>
          </a:endParaRPr>
        </a:p>
      </xdr:txBody>
    </xdr:sp>
    <xdr:clientData/>
  </xdr:twoCellAnchor>
  <xdr:twoCellAnchor>
    <xdr:from>
      <xdr:col>53</xdr:col>
      <xdr:colOff>743253</xdr:colOff>
      <xdr:row>316</xdr:row>
      <xdr:rowOff>78016</xdr:rowOff>
    </xdr:from>
    <xdr:to>
      <xdr:col>56</xdr:col>
      <xdr:colOff>511627</xdr:colOff>
      <xdr:row>327</xdr:row>
      <xdr:rowOff>17539</xdr:rowOff>
    </xdr:to>
    <xdr:sp macro="" textlink="">
      <xdr:nvSpPr>
        <xdr:cNvPr id="123" name="Obdélník: se zakulacenými rohy 122">
          <a:extLst>
            <a:ext uri="{FF2B5EF4-FFF2-40B4-BE49-F238E27FC236}">
              <a16:creationId xmlns:a16="http://schemas.microsoft.com/office/drawing/2014/main" id="{774211D1-82DA-44F4-A817-0C641CC8CE14}"/>
            </a:ext>
          </a:extLst>
        </xdr:cNvPr>
        <xdr:cNvSpPr/>
      </xdr:nvSpPr>
      <xdr:spPr>
        <a:xfrm>
          <a:off x="39827503" y="87596891"/>
          <a:ext cx="2244874" cy="2082648"/>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600" b="0" cap="none" spc="0">
              <a:ln w="0"/>
              <a:solidFill>
                <a:srgbClr val="FF0000"/>
              </a:solidFill>
              <a:effectLst>
                <a:outerShdw blurRad="38100" dist="19050" dir="2700000" algn="tl" rotWithShape="0">
                  <a:schemeClr val="dk1">
                    <a:alpha val="40000"/>
                  </a:schemeClr>
                </a:outerShdw>
              </a:effectLst>
            </a:rPr>
            <a:t>68% úřadů</a:t>
          </a:r>
          <a:r>
            <a:rPr lang="cs-CZ" sz="1600" b="0" cap="none" spc="0" baseline="0">
              <a:ln w="0"/>
              <a:solidFill>
                <a:srgbClr val="FF0000"/>
              </a:solidFill>
              <a:effectLst>
                <a:outerShdw blurRad="38100" dist="19050" dir="2700000" algn="tl" rotWithShape="0">
                  <a:schemeClr val="dk1">
                    <a:alpha val="40000"/>
                  </a:schemeClr>
                </a:outerShdw>
              </a:effectLst>
            </a:rPr>
            <a:t> má vlastní projektové manažery.</a:t>
          </a:r>
          <a:endParaRPr lang="cs-CZ" sz="1600">
            <a:solidFill>
              <a:srgbClr val="FF0000"/>
            </a:solidFill>
          </a:endParaRPr>
        </a:p>
      </xdr:txBody>
    </xdr:sp>
    <xdr:clientData/>
  </xdr:twoCellAnchor>
  <xdr:twoCellAnchor>
    <xdr:from>
      <xdr:col>53</xdr:col>
      <xdr:colOff>788609</xdr:colOff>
      <xdr:row>348</xdr:row>
      <xdr:rowOff>2419</xdr:rowOff>
    </xdr:from>
    <xdr:to>
      <xdr:col>56</xdr:col>
      <xdr:colOff>556983</xdr:colOff>
      <xdr:row>358</xdr:row>
      <xdr:rowOff>183847</xdr:rowOff>
    </xdr:to>
    <xdr:sp macro="" textlink="">
      <xdr:nvSpPr>
        <xdr:cNvPr id="124" name="Obdélník: se zakulacenými rohy 123">
          <a:extLst>
            <a:ext uri="{FF2B5EF4-FFF2-40B4-BE49-F238E27FC236}">
              <a16:creationId xmlns:a16="http://schemas.microsoft.com/office/drawing/2014/main" id="{ED2E935E-4796-4E75-BDF0-0D9F2717956E}"/>
            </a:ext>
          </a:extLst>
        </xdr:cNvPr>
        <xdr:cNvSpPr/>
      </xdr:nvSpPr>
      <xdr:spPr>
        <a:xfrm>
          <a:off x="39872859" y="94712669"/>
          <a:ext cx="2244874" cy="2086428"/>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600" b="0" cap="none" spc="0">
              <a:ln w="0"/>
              <a:solidFill>
                <a:srgbClr val="FF0000"/>
              </a:solidFill>
              <a:effectLst>
                <a:outerShdw blurRad="38100" dist="19050" dir="2700000" algn="tl" rotWithShape="0">
                  <a:schemeClr val="dk1">
                    <a:alpha val="40000"/>
                  </a:schemeClr>
                </a:outerShdw>
              </a:effectLst>
            </a:rPr>
            <a:t>71% úřadů nemá vyčleněné kapacity systematizovaných míst (v části úvazků) pro zařazení do projektů.</a:t>
          </a:r>
          <a:endParaRPr lang="cs-CZ" sz="1600">
            <a:solidFill>
              <a:srgbClr val="FF0000"/>
            </a:solidFill>
          </a:endParaRPr>
        </a:p>
      </xdr:txBody>
    </xdr:sp>
    <xdr:clientData/>
  </xdr:twoCellAnchor>
  <xdr:twoCellAnchor>
    <xdr:from>
      <xdr:col>53</xdr:col>
      <xdr:colOff>759581</xdr:colOff>
      <xdr:row>365</xdr:row>
      <xdr:rowOff>169938</xdr:rowOff>
    </xdr:from>
    <xdr:to>
      <xdr:col>56</xdr:col>
      <xdr:colOff>527955</xdr:colOff>
      <xdr:row>376</xdr:row>
      <xdr:rowOff>154818</xdr:rowOff>
    </xdr:to>
    <xdr:sp macro="" textlink="">
      <xdr:nvSpPr>
        <xdr:cNvPr id="125" name="Obdélník: se zakulacenými rohy 124">
          <a:extLst>
            <a:ext uri="{FF2B5EF4-FFF2-40B4-BE49-F238E27FC236}">
              <a16:creationId xmlns:a16="http://schemas.microsoft.com/office/drawing/2014/main" id="{9E26145E-FA87-4B44-9267-081A2729B910}"/>
            </a:ext>
          </a:extLst>
        </xdr:cNvPr>
        <xdr:cNvSpPr/>
      </xdr:nvSpPr>
      <xdr:spPr>
        <a:xfrm>
          <a:off x="39843831" y="98118688"/>
          <a:ext cx="2244874" cy="2080380"/>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600" b="0" cap="none" spc="0">
              <a:ln w="0"/>
              <a:solidFill>
                <a:srgbClr val="FF0000"/>
              </a:solidFill>
              <a:effectLst>
                <a:outerShdw blurRad="38100" dist="19050" dir="2700000" algn="tl" rotWithShape="0">
                  <a:schemeClr val="dk1">
                    <a:alpha val="40000"/>
                  </a:schemeClr>
                </a:outerShdw>
              </a:effectLst>
            </a:rPr>
            <a:t>71% úřadů</a:t>
          </a:r>
          <a:r>
            <a:rPr lang="cs-CZ" sz="1600" b="0" cap="none" spc="0" baseline="0">
              <a:ln w="0"/>
              <a:solidFill>
                <a:srgbClr val="FF0000"/>
              </a:solidFill>
              <a:effectLst>
                <a:outerShdw blurRad="38100" dist="19050" dir="2700000" algn="tl" rotWithShape="0">
                  <a:schemeClr val="dk1">
                    <a:alpha val="40000"/>
                  </a:schemeClr>
                </a:outerShdw>
              </a:effectLst>
            </a:rPr>
            <a:t> </a:t>
          </a:r>
          <a:r>
            <a:rPr lang="cs-CZ" sz="1600" b="0" cap="none" spc="0">
              <a:ln w="0"/>
              <a:solidFill>
                <a:srgbClr val="FF0000"/>
              </a:solidFill>
              <a:effectLst>
                <a:outerShdw blurRad="38100" dist="19050" dir="2700000" algn="tl" rotWithShape="0">
                  <a:schemeClr val="dk1">
                    <a:alpha val="40000"/>
                  </a:schemeClr>
                </a:outerShdw>
              </a:effectLst>
            </a:rPr>
            <a:t>nemá možnost</a:t>
          </a:r>
          <a:r>
            <a:rPr lang="cs-CZ" sz="1600" b="0" cap="none" spc="0" baseline="0">
              <a:ln w="0"/>
              <a:solidFill>
                <a:srgbClr val="FF0000"/>
              </a:solidFill>
              <a:effectLst>
                <a:outerShdw blurRad="38100" dist="19050" dir="2700000" algn="tl" rotWithShape="0">
                  <a:schemeClr val="dk1">
                    <a:alpha val="40000"/>
                  </a:schemeClr>
                </a:outerShdw>
              </a:effectLst>
            </a:rPr>
            <a:t> nahradit chybějící kapacity uvolněných expertů do projetků.</a:t>
          </a:r>
          <a:endParaRPr lang="cs-CZ" sz="1600">
            <a:solidFill>
              <a:srgbClr val="FF0000"/>
            </a:solidFill>
          </a:endParaRPr>
        </a:p>
      </xdr:txBody>
    </xdr:sp>
    <xdr:clientData/>
  </xdr:twoCellAnchor>
  <xdr:twoCellAnchor>
    <xdr:from>
      <xdr:col>54</xdr:col>
      <xdr:colOff>60477</xdr:colOff>
      <xdr:row>428</xdr:row>
      <xdr:rowOff>241905</xdr:rowOff>
    </xdr:from>
    <xdr:to>
      <xdr:col>56</xdr:col>
      <xdr:colOff>660398</xdr:colOff>
      <xdr:row>435</xdr:row>
      <xdr:rowOff>3628</xdr:rowOff>
    </xdr:to>
    <xdr:sp macro="" textlink="">
      <xdr:nvSpPr>
        <xdr:cNvPr id="126" name="Obdélník: se zakulacenými rohy 125">
          <a:extLst>
            <a:ext uri="{FF2B5EF4-FFF2-40B4-BE49-F238E27FC236}">
              <a16:creationId xmlns:a16="http://schemas.microsoft.com/office/drawing/2014/main" id="{678B13CF-48C4-4CAF-B888-284FFD933604}"/>
            </a:ext>
          </a:extLst>
        </xdr:cNvPr>
        <xdr:cNvSpPr/>
      </xdr:nvSpPr>
      <xdr:spPr>
        <a:xfrm>
          <a:off x="39970227" y="110477905"/>
          <a:ext cx="2250921" cy="2142973"/>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600" b="0" cap="none" spc="0">
              <a:ln w="0"/>
              <a:solidFill>
                <a:srgbClr val="FF0000"/>
              </a:solidFill>
              <a:effectLst>
                <a:outerShdw blurRad="38100" dist="19050" dir="2700000" algn="tl" rotWithShape="0">
                  <a:schemeClr val="dk1">
                    <a:alpha val="40000"/>
                  </a:schemeClr>
                </a:outerShdw>
              </a:effectLst>
            </a:rPr>
            <a:t>36% úřadů</a:t>
          </a:r>
          <a:r>
            <a:rPr lang="cs-CZ" sz="1600" b="0" cap="none" spc="0" baseline="0">
              <a:ln w="0"/>
              <a:solidFill>
                <a:srgbClr val="FF0000"/>
              </a:solidFill>
              <a:effectLst>
                <a:outerShdw blurRad="38100" dist="19050" dir="2700000" algn="tl" rotWithShape="0">
                  <a:schemeClr val="dk1">
                    <a:alpha val="40000"/>
                  </a:schemeClr>
                </a:outerShdw>
              </a:effectLst>
            </a:rPr>
            <a:t> </a:t>
          </a:r>
          <a:r>
            <a:rPr lang="cs-CZ" sz="1600" b="0" cap="none" spc="0">
              <a:ln w="0"/>
              <a:solidFill>
                <a:srgbClr val="FF0000"/>
              </a:solidFill>
              <a:effectLst>
                <a:outerShdw blurRad="38100" dist="19050" dir="2700000" algn="tl" rotWithShape="0">
                  <a:schemeClr val="dk1">
                    <a:alpha val="40000"/>
                  </a:schemeClr>
                </a:outerShdw>
              </a:effectLst>
            </a:rPr>
            <a:t>s koncepcí nepracuje nebo ji považuje za formalizmus.</a:t>
          </a:r>
          <a:endParaRPr lang="cs-CZ" sz="1600">
            <a:solidFill>
              <a:srgbClr val="FF0000"/>
            </a:solidFill>
          </a:endParaRPr>
        </a:p>
      </xdr:txBody>
    </xdr:sp>
    <xdr:clientData/>
  </xdr:twoCellAnchor>
  <xdr:twoCellAnchor>
    <xdr:from>
      <xdr:col>54</xdr:col>
      <xdr:colOff>46568</xdr:colOff>
      <xdr:row>438</xdr:row>
      <xdr:rowOff>16329</xdr:rowOff>
    </xdr:from>
    <xdr:to>
      <xdr:col>56</xdr:col>
      <xdr:colOff>646489</xdr:colOff>
      <xdr:row>447</xdr:row>
      <xdr:rowOff>91923</xdr:rowOff>
    </xdr:to>
    <xdr:sp macro="" textlink="">
      <xdr:nvSpPr>
        <xdr:cNvPr id="127" name="Obdélník: se zakulacenými rohy 126">
          <a:extLst>
            <a:ext uri="{FF2B5EF4-FFF2-40B4-BE49-F238E27FC236}">
              <a16:creationId xmlns:a16="http://schemas.microsoft.com/office/drawing/2014/main" id="{6843B984-DDB6-4459-979E-C3B6D29E3C59}"/>
            </a:ext>
          </a:extLst>
        </xdr:cNvPr>
        <xdr:cNvSpPr/>
      </xdr:nvSpPr>
      <xdr:spPr>
        <a:xfrm>
          <a:off x="39956318" y="113649579"/>
          <a:ext cx="2250921" cy="2107594"/>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600" b="0" cap="none" spc="0">
              <a:ln w="0"/>
              <a:solidFill>
                <a:srgbClr val="FF0000"/>
              </a:solidFill>
              <a:effectLst>
                <a:outerShdw blurRad="38100" dist="19050" dir="2700000" algn="tl" rotWithShape="0">
                  <a:schemeClr val="dk1">
                    <a:alpha val="40000"/>
                  </a:schemeClr>
                </a:outerShdw>
              </a:effectLst>
            </a:rPr>
            <a:t>U 27% úřadů není nastaven a standardně</a:t>
          </a:r>
          <a:r>
            <a:rPr lang="cs-CZ" sz="1600" b="0" cap="none" spc="0" baseline="0">
              <a:ln w="0"/>
              <a:solidFill>
                <a:srgbClr val="FF0000"/>
              </a:solidFill>
              <a:effectLst>
                <a:outerShdw blurRad="38100" dist="19050" dir="2700000" algn="tl" rotWithShape="0">
                  <a:schemeClr val="dk1">
                    <a:alpha val="40000"/>
                  </a:schemeClr>
                </a:outerShdw>
              </a:effectLst>
            </a:rPr>
            <a:t> používán proces přenosu požadavků z věcných odborů do IT.</a:t>
          </a:r>
          <a:endParaRPr lang="cs-CZ" sz="1600">
            <a:solidFill>
              <a:srgbClr val="FF0000"/>
            </a:solidFill>
          </a:endParaRPr>
        </a:p>
      </xdr:txBody>
    </xdr:sp>
    <xdr:clientData/>
  </xdr:twoCellAnchor>
  <xdr:twoCellAnchor>
    <xdr:from>
      <xdr:col>54</xdr:col>
      <xdr:colOff>47777</xdr:colOff>
      <xdr:row>449</xdr:row>
      <xdr:rowOff>153610</xdr:rowOff>
    </xdr:from>
    <xdr:to>
      <xdr:col>56</xdr:col>
      <xdr:colOff>647698</xdr:colOff>
      <xdr:row>459</xdr:row>
      <xdr:rowOff>32657</xdr:rowOff>
    </xdr:to>
    <xdr:sp macro="" textlink="">
      <xdr:nvSpPr>
        <xdr:cNvPr id="128" name="Obdélník: se zakulacenými rohy 127">
          <a:extLst>
            <a:ext uri="{FF2B5EF4-FFF2-40B4-BE49-F238E27FC236}">
              <a16:creationId xmlns:a16="http://schemas.microsoft.com/office/drawing/2014/main" id="{2C136592-F5E7-4A2C-A46E-250FD1C64E62}"/>
            </a:ext>
          </a:extLst>
        </xdr:cNvPr>
        <xdr:cNvSpPr/>
      </xdr:nvSpPr>
      <xdr:spPr>
        <a:xfrm>
          <a:off x="39957527" y="116199860"/>
          <a:ext cx="2250921" cy="2101547"/>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600" b="0" cap="none" spc="0">
              <a:ln w="0"/>
              <a:solidFill>
                <a:srgbClr val="FF0000"/>
              </a:solidFill>
              <a:effectLst>
                <a:outerShdw blurRad="38100" dist="19050" dir="2700000" algn="tl" rotWithShape="0">
                  <a:schemeClr val="dk1">
                    <a:alpha val="40000"/>
                  </a:schemeClr>
                </a:outerShdw>
              </a:effectLst>
            </a:rPr>
            <a:t>Více než 50% úřadů nemá nastaven nebo nepoužívá katalog interních IT služeb.</a:t>
          </a:r>
          <a:endParaRPr lang="cs-CZ" sz="1600">
            <a:solidFill>
              <a:srgbClr val="FF0000"/>
            </a:solidFill>
          </a:endParaRPr>
        </a:p>
      </xdr:txBody>
    </xdr:sp>
    <xdr:clientData/>
  </xdr:twoCellAnchor>
  <xdr:twoCellAnchor>
    <xdr:from>
      <xdr:col>54</xdr:col>
      <xdr:colOff>18749</xdr:colOff>
      <xdr:row>460</xdr:row>
      <xdr:rowOff>6351</xdr:rowOff>
    </xdr:from>
    <xdr:to>
      <xdr:col>56</xdr:col>
      <xdr:colOff>618670</xdr:colOff>
      <xdr:row>469</xdr:row>
      <xdr:rowOff>79224</xdr:rowOff>
    </xdr:to>
    <xdr:sp macro="" textlink="">
      <xdr:nvSpPr>
        <xdr:cNvPr id="129" name="Obdélník: se zakulacenými rohy 128">
          <a:extLst>
            <a:ext uri="{FF2B5EF4-FFF2-40B4-BE49-F238E27FC236}">
              <a16:creationId xmlns:a16="http://schemas.microsoft.com/office/drawing/2014/main" id="{A50BFB7E-595F-4487-9C3C-183BCDC31505}"/>
            </a:ext>
          </a:extLst>
        </xdr:cNvPr>
        <xdr:cNvSpPr/>
      </xdr:nvSpPr>
      <xdr:spPr>
        <a:xfrm>
          <a:off x="39928499" y="118814851"/>
          <a:ext cx="2250921" cy="2025498"/>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600" b="0" cap="none" spc="0">
              <a:ln w="0"/>
              <a:solidFill>
                <a:srgbClr val="FF0000"/>
              </a:solidFill>
              <a:effectLst>
                <a:outerShdw blurRad="38100" dist="19050" dir="2700000" algn="tl" rotWithShape="0">
                  <a:schemeClr val="dk1">
                    <a:alpha val="40000"/>
                  </a:schemeClr>
                </a:outerShdw>
              </a:effectLst>
            </a:rPr>
            <a:t>12% úřadů nemá nastaveno řízení služeb na podkladě SLA.</a:t>
          </a:r>
        </a:p>
      </xdr:txBody>
    </xdr:sp>
    <xdr:clientData/>
  </xdr:twoCellAnchor>
  <xdr:twoCellAnchor>
    <xdr:from>
      <xdr:col>54</xdr:col>
      <xdr:colOff>50197</xdr:colOff>
      <xdr:row>471</xdr:row>
      <xdr:rowOff>19959</xdr:rowOff>
    </xdr:from>
    <xdr:to>
      <xdr:col>56</xdr:col>
      <xdr:colOff>650118</xdr:colOff>
      <xdr:row>479</xdr:row>
      <xdr:rowOff>95553</xdr:rowOff>
    </xdr:to>
    <xdr:sp macro="" textlink="">
      <xdr:nvSpPr>
        <xdr:cNvPr id="130" name="Obdélník: se zakulacenými rohy 129">
          <a:extLst>
            <a:ext uri="{FF2B5EF4-FFF2-40B4-BE49-F238E27FC236}">
              <a16:creationId xmlns:a16="http://schemas.microsoft.com/office/drawing/2014/main" id="{12ABEE2E-E6CC-42FC-BC85-6C920E78985D}"/>
            </a:ext>
          </a:extLst>
        </xdr:cNvPr>
        <xdr:cNvSpPr/>
      </xdr:nvSpPr>
      <xdr:spPr>
        <a:xfrm>
          <a:off x="39959947" y="121241459"/>
          <a:ext cx="2250921" cy="2123469"/>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600" b="0" cap="none" spc="0">
              <a:ln w="0"/>
              <a:solidFill>
                <a:srgbClr val="FF0000"/>
              </a:solidFill>
              <a:effectLst>
                <a:outerShdw blurRad="38100" dist="19050" dir="2700000" algn="tl" rotWithShape="0">
                  <a:schemeClr val="dk1">
                    <a:alpha val="40000"/>
                  </a:schemeClr>
                </a:outerShdw>
              </a:effectLst>
            </a:rPr>
            <a:t>79% úřadů má společné směrnice nebo jednotný model zohledňování</a:t>
          </a:r>
          <a:r>
            <a:rPr lang="cs-CZ" sz="1600" b="0" cap="none" spc="0" baseline="0">
              <a:ln w="0"/>
              <a:solidFill>
                <a:srgbClr val="FF0000"/>
              </a:solidFill>
              <a:effectLst>
                <a:outerShdw blurRad="38100" dist="19050" dir="2700000" algn="tl" rotWithShape="0">
                  <a:schemeClr val="dk1">
                    <a:alpha val="40000"/>
                  </a:schemeClr>
                </a:outerShdw>
              </a:effectLst>
            </a:rPr>
            <a:t> bezpečnostních politik do IT procesů.</a:t>
          </a:r>
          <a:endParaRPr lang="cs-CZ" sz="1600" b="0" cap="none" spc="0">
            <a:ln w="0"/>
            <a:solidFill>
              <a:srgbClr val="FF0000"/>
            </a:solidFill>
            <a:effectLst>
              <a:outerShdw blurRad="38100" dist="19050" dir="2700000" algn="tl" rotWithShape="0">
                <a:schemeClr val="dk1">
                  <a:alpha val="40000"/>
                </a:schemeClr>
              </a:outerShdw>
            </a:effectLst>
          </a:endParaRPr>
        </a:p>
      </xdr:txBody>
    </xdr:sp>
    <xdr:clientData/>
  </xdr:twoCellAnchor>
  <xdr:twoCellAnchor>
    <xdr:from>
      <xdr:col>54</xdr:col>
      <xdr:colOff>36287</xdr:colOff>
      <xdr:row>482</xdr:row>
      <xdr:rowOff>21167</xdr:rowOff>
    </xdr:from>
    <xdr:to>
      <xdr:col>56</xdr:col>
      <xdr:colOff>636208</xdr:colOff>
      <xdr:row>491</xdr:row>
      <xdr:rowOff>96762</xdr:rowOff>
    </xdr:to>
    <xdr:sp macro="" textlink="">
      <xdr:nvSpPr>
        <xdr:cNvPr id="131" name="Obdélník: se zakulacenými rohy 130">
          <a:extLst>
            <a:ext uri="{FF2B5EF4-FFF2-40B4-BE49-F238E27FC236}">
              <a16:creationId xmlns:a16="http://schemas.microsoft.com/office/drawing/2014/main" id="{7FCDCF4E-8CB9-4CC3-9EFB-D6E0C2583058}"/>
            </a:ext>
          </a:extLst>
        </xdr:cNvPr>
        <xdr:cNvSpPr/>
      </xdr:nvSpPr>
      <xdr:spPr>
        <a:xfrm>
          <a:off x="39946037" y="124147792"/>
          <a:ext cx="2250921" cy="2107595"/>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600" b="0" cap="none" spc="0">
              <a:ln w="0"/>
              <a:solidFill>
                <a:srgbClr val="FF0000"/>
              </a:solidFill>
              <a:effectLst>
                <a:outerShdw blurRad="38100" dist="19050" dir="2700000" algn="tl" rotWithShape="0">
                  <a:schemeClr val="dk1">
                    <a:alpha val="40000"/>
                  </a:schemeClr>
                </a:outerShdw>
              </a:effectLst>
            </a:rPr>
            <a:t>74% úřadů používá SIEM nebo jeho alternativu.</a:t>
          </a:r>
        </a:p>
      </xdr:txBody>
    </xdr:sp>
    <xdr:clientData/>
  </xdr:twoCellAnchor>
  <xdr:twoCellAnchor>
    <xdr:from>
      <xdr:col>54</xdr:col>
      <xdr:colOff>79375</xdr:colOff>
      <xdr:row>495</xdr:row>
      <xdr:rowOff>222250</xdr:rowOff>
    </xdr:from>
    <xdr:to>
      <xdr:col>56</xdr:col>
      <xdr:colOff>679296</xdr:colOff>
      <xdr:row>498</xdr:row>
      <xdr:rowOff>548065</xdr:rowOff>
    </xdr:to>
    <xdr:sp macro="" textlink="">
      <xdr:nvSpPr>
        <xdr:cNvPr id="132" name="Obdélník: se zakulacenými rohy 131">
          <a:extLst>
            <a:ext uri="{FF2B5EF4-FFF2-40B4-BE49-F238E27FC236}">
              <a16:creationId xmlns:a16="http://schemas.microsoft.com/office/drawing/2014/main" id="{06996974-B32B-49D6-93DA-8F5AFE2BD145}"/>
            </a:ext>
          </a:extLst>
        </xdr:cNvPr>
        <xdr:cNvSpPr/>
      </xdr:nvSpPr>
      <xdr:spPr>
        <a:xfrm>
          <a:off x="39989125" y="127714375"/>
          <a:ext cx="2250921" cy="2484815"/>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600" b="0" cap="none" spc="0">
              <a:ln w="0"/>
              <a:solidFill>
                <a:srgbClr val="FF0000"/>
              </a:solidFill>
              <a:effectLst>
                <a:outerShdw blurRad="38100" dist="19050" dir="2700000" algn="tl" rotWithShape="0">
                  <a:schemeClr val="dk1">
                    <a:alpha val="40000"/>
                  </a:schemeClr>
                </a:outerShdw>
              </a:effectLst>
            </a:rPr>
            <a:t>Pouze</a:t>
          </a:r>
          <a:r>
            <a:rPr lang="cs-CZ" sz="1600" b="0" cap="none" spc="0" baseline="0">
              <a:ln w="0"/>
              <a:solidFill>
                <a:srgbClr val="FF0000"/>
              </a:solidFill>
              <a:effectLst>
                <a:outerShdw blurRad="38100" dist="19050" dir="2700000" algn="tl" rotWithShape="0">
                  <a:schemeClr val="dk1">
                    <a:alpha val="40000"/>
                  </a:schemeClr>
                </a:outerShdw>
              </a:effectLst>
            </a:rPr>
            <a:t> necelých 20% úřadů používá systém řízení kvality IT služeb dle standardů.</a:t>
          </a:r>
          <a:endParaRPr lang="cs-CZ" sz="1600" b="0" cap="none" spc="0">
            <a:ln w="0"/>
            <a:solidFill>
              <a:srgbClr val="FF0000"/>
            </a:solidFill>
            <a:effectLst>
              <a:outerShdw blurRad="38100" dist="19050" dir="2700000" algn="tl" rotWithShape="0">
                <a:schemeClr val="dk1">
                  <a:alpha val="40000"/>
                </a:schemeClr>
              </a:outerShdw>
            </a:effectLst>
          </a:endParaRPr>
        </a:p>
      </xdr:txBody>
    </xdr:sp>
    <xdr:clientData/>
  </xdr:twoCellAnchor>
  <xdr:twoCellAnchor>
    <xdr:from>
      <xdr:col>53</xdr:col>
      <xdr:colOff>695476</xdr:colOff>
      <xdr:row>544</xdr:row>
      <xdr:rowOff>136071</xdr:rowOff>
    </xdr:from>
    <xdr:to>
      <xdr:col>56</xdr:col>
      <xdr:colOff>463850</xdr:colOff>
      <xdr:row>554</xdr:row>
      <xdr:rowOff>60475</xdr:rowOff>
    </xdr:to>
    <xdr:sp macro="" textlink="">
      <xdr:nvSpPr>
        <xdr:cNvPr id="133" name="Obdélník: se zakulacenými rohy 132">
          <a:extLst>
            <a:ext uri="{FF2B5EF4-FFF2-40B4-BE49-F238E27FC236}">
              <a16:creationId xmlns:a16="http://schemas.microsoft.com/office/drawing/2014/main" id="{CE24DCC9-FBA2-4D8E-A508-A12BDD3CB1B9}"/>
            </a:ext>
          </a:extLst>
        </xdr:cNvPr>
        <xdr:cNvSpPr/>
      </xdr:nvSpPr>
      <xdr:spPr>
        <a:xfrm>
          <a:off x="39779726" y="139232821"/>
          <a:ext cx="2244874" cy="2099279"/>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600" b="0" cap="none" spc="0">
              <a:ln w="0"/>
              <a:solidFill>
                <a:srgbClr val="FF0000"/>
              </a:solidFill>
              <a:effectLst>
                <a:outerShdw blurRad="38100" dist="19050" dir="2700000" algn="tl" rotWithShape="0">
                  <a:schemeClr val="dk1">
                    <a:alpha val="40000"/>
                  </a:schemeClr>
                </a:outerShdw>
              </a:effectLst>
            </a:rPr>
            <a:t>Pouze 12% úřadů</a:t>
          </a:r>
          <a:r>
            <a:rPr lang="cs-CZ" sz="1600" b="0" cap="none" spc="0" baseline="0">
              <a:ln w="0"/>
              <a:solidFill>
                <a:srgbClr val="FF0000"/>
              </a:solidFill>
              <a:effectLst>
                <a:outerShdw blurRad="38100" dist="19050" dir="2700000" algn="tl" rotWithShape="0">
                  <a:schemeClr val="dk1">
                    <a:alpha val="40000"/>
                  </a:schemeClr>
                </a:outerShdw>
              </a:effectLst>
            </a:rPr>
            <a:t> měří pravidelně náklady na uskutečněnou transakci na koncového uživatele.</a:t>
          </a:r>
          <a:endParaRPr lang="cs-CZ" sz="1600" b="0" cap="none" spc="0">
            <a:ln w="0"/>
            <a:solidFill>
              <a:srgbClr val="FF0000"/>
            </a:solidFill>
            <a:effectLst>
              <a:outerShdw blurRad="38100" dist="19050" dir="2700000" algn="tl" rotWithShape="0">
                <a:schemeClr val="dk1">
                  <a:alpha val="40000"/>
                </a:schemeClr>
              </a:outerShdw>
            </a:effectLst>
          </a:endParaRPr>
        </a:p>
      </xdr:txBody>
    </xdr:sp>
    <xdr:clientData/>
  </xdr:twoCellAnchor>
  <xdr:twoCellAnchor>
    <xdr:from>
      <xdr:col>53</xdr:col>
      <xdr:colOff>757162</xdr:colOff>
      <xdr:row>558</xdr:row>
      <xdr:rowOff>107043</xdr:rowOff>
    </xdr:from>
    <xdr:to>
      <xdr:col>56</xdr:col>
      <xdr:colOff>525536</xdr:colOff>
      <xdr:row>569</xdr:row>
      <xdr:rowOff>46566</xdr:rowOff>
    </xdr:to>
    <xdr:sp macro="" textlink="">
      <xdr:nvSpPr>
        <xdr:cNvPr id="134" name="Obdélník: se zakulacenými rohy 133">
          <a:extLst>
            <a:ext uri="{FF2B5EF4-FFF2-40B4-BE49-F238E27FC236}">
              <a16:creationId xmlns:a16="http://schemas.microsoft.com/office/drawing/2014/main" id="{16A0745F-D635-47E1-B8F7-76A169433D93}"/>
            </a:ext>
          </a:extLst>
        </xdr:cNvPr>
        <xdr:cNvSpPr/>
      </xdr:nvSpPr>
      <xdr:spPr>
        <a:xfrm>
          <a:off x="39841412" y="142140668"/>
          <a:ext cx="2244874" cy="2082648"/>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600" b="0" cap="none" spc="0">
              <a:ln w="0"/>
              <a:solidFill>
                <a:srgbClr val="FF0000"/>
              </a:solidFill>
              <a:effectLst>
                <a:outerShdw blurRad="38100" dist="19050" dir="2700000" algn="tl" rotWithShape="0">
                  <a:schemeClr val="dk1">
                    <a:alpha val="40000"/>
                  </a:schemeClr>
                </a:outerShdw>
              </a:effectLst>
            </a:rPr>
            <a:t>29% úřadů měří</a:t>
          </a:r>
          <a:r>
            <a:rPr lang="cs-CZ" sz="1600" b="0" cap="none" spc="0" baseline="0">
              <a:ln w="0"/>
              <a:solidFill>
                <a:srgbClr val="FF0000"/>
              </a:solidFill>
              <a:effectLst>
                <a:outerShdw blurRad="38100" dist="19050" dir="2700000" algn="tl" rotWithShape="0">
                  <a:schemeClr val="dk1">
                    <a:alpha val="40000"/>
                  </a:schemeClr>
                </a:outerShdw>
              </a:effectLst>
            </a:rPr>
            <a:t> pravidelně</a:t>
          </a:r>
          <a:r>
            <a:rPr lang="cs-CZ" sz="1600" b="0" cap="none" spc="0">
              <a:ln w="0"/>
              <a:solidFill>
                <a:srgbClr val="FF0000"/>
              </a:solidFill>
              <a:effectLst>
                <a:outerShdw blurRad="38100" dist="19050" dir="2700000" algn="tl" rotWithShape="0">
                  <a:schemeClr val="dk1">
                    <a:alpha val="40000"/>
                  </a:schemeClr>
                </a:outerShdw>
              </a:effectLst>
            </a:rPr>
            <a:t> úspěšné a neúspěšné ukončení transakcí.</a:t>
          </a:r>
        </a:p>
      </xdr:txBody>
    </xdr:sp>
    <xdr:clientData/>
  </xdr:twoCellAnchor>
  <xdr:twoCellAnchor>
    <xdr:from>
      <xdr:col>53</xdr:col>
      <xdr:colOff>773491</xdr:colOff>
      <xdr:row>573</xdr:row>
      <xdr:rowOff>153609</xdr:rowOff>
    </xdr:from>
    <xdr:to>
      <xdr:col>56</xdr:col>
      <xdr:colOff>541865</xdr:colOff>
      <xdr:row>582</xdr:row>
      <xdr:rowOff>62894</xdr:rowOff>
    </xdr:to>
    <xdr:sp macro="" textlink="">
      <xdr:nvSpPr>
        <xdr:cNvPr id="135" name="Obdélník: se zakulacenými rohy 134">
          <a:extLst>
            <a:ext uri="{FF2B5EF4-FFF2-40B4-BE49-F238E27FC236}">
              <a16:creationId xmlns:a16="http://schemas.microsoft.com/office/drawing/2014/main" id="{77A7AFFA-CF8E-475C-9B84-BC375ACB181B}"/>
            </a:ext>
          </a:extLst>
        </xdr:cNvPr>
        <xdr:cNvSpPr/>
      </xdr:nvSpPr>
      <xdr:spPr>
        <a:xfrm>
          <a:off x="39857741" y="145139984"/>
          <a:ext cx="2244874" cy="2100035"/>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600" b="0" cap="none" spc="0">
              <a:ln w="0"/>
              <a:solidFill>
                <a:srgbClr val="FF0000"/>
              </a:solidFill>
              <a:effectLst>
                <a:outerShdw blurRad="38100" dist="19050" dir="2700000" algn="tl" rotWithShape="0">
                  <a:schemeClr val="dk1">
                    <a:alpha val="40000"/>
                  </a:schemeClr>
                </a:outerShdw>
              </a:effectLst>
            </a:rPr>
            <a:t>Spokojenost uživatelů s aplikací/systémem měří pravidelně pouze</a:t>
          </a:r>
          <a:r>
            <a:rPr lang="cs-CZ" sz="1600" b="0" cap="none" spc="0" baseline="0">
              <a:ln w="0"/>
              <a:solidFill>
                <a:srgbClr val="FF0000"/>
              </a:solidFill>
              <a:effectLst>
                <a:outerShdw blurRad="38100" dist="19050" dir="2700000" algn="tl" rotWithShape="0">
                  <a:schemeClr val="dk1">
                    <a:alpha val="40000"/>
                  </a:schemeClr>
                </a:outerShdw>
              </a:effectLst>
            </a:rPr>
            <a:t> 21% dotázaných úřadů.</a:t>
          </a:r>
          <a:endParaRPr lang="cs-CZ" sz="1600" b="0" cap="none" spc="0">
            <a:ln w="0"/>
            <a:solidFill>
              <a:srgbClr val="FF0000"/>
            </a:solidFill>
            <a:effectLst>
              <a:outerShdw blurRad="38100" dist="19050" dir="2700000" algn="tl" rotWithShape="0">
                <a:schemeClr val="dk1">
                  <a:alpha val="40000"/>
                </a:schemeClr>
              </a:outerShdw>
            </a:effectLst>
          </a:endParaRPr>
        </a:p>
      </xdr:txBody>
    </xdr:sp>
    <xdr:clientData/>
  </xdr:twoCellAnchor>
  <xdr:twoCellAnchor>
    <xdr:from>
      <xdr:col>53</xdr:col>
      <xdr:colOff>714225</xdr:colOff>
      <xdr:row>590</xdr:row>
      <xdr:rowOff>94342</xdr:rowOff>
    </xdr:from>
    <xdr:to>
      <xdr:col>56</xdr:col>
      <xdr:colOff>482599</xdr:colOff>
      <xdr:row>601</xdr:row>
      <xdr:rowOff>79223</xdr:rowOff>
    </xdr:to>
    <xdr:sp macro="" textlink="">
      <xdr:nvSpPr>
        <xdr:cNvPr id="136" name="Obdélník: se zakulacenými rohy 135">
          <a:extLst>
            <a:ext uri="{FF2B5EF4-FFF2-40B4-BE49-F238E27FC236}">
              <a16:creationId xmlns:a16="http://schemas.microsoft.com/office/drawing/2014/main" id="{25FDF289-2682-4514-A704-BF4ACF4C3C84}"/>
            </a:ext>
          </a:extLst>
        </xdr:cNvPr>
        <xdr:cNvSpPr/>
      </xdr:nvSpPr>
      <xdr:spPr>
        <a:xfrm>
          <a:off x="39798475" y="149097092"/>
          <a:ext cx="2244874" cy="2080381"/>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600" b="0" cap="none" spc="0">
              <a:ln w="0"/>
              <a:solidFill>
                <a:srgbClr val="FF0000"/>
              </a:solidFill>
              <a:effectLst>
                <a:outerShdw blurRad="38100" dist="19050" dir="2700000" algn="tl" rotWithShape="0">
                  <a:schemeClr val="dk1">
                    <a:alpha val="40000"/>
                  </a:schemeClr>
                </a:outerShdw>
              </a:effectLst>
            </a:rPr>
            <a:t>Míru použití digitálního</a:t>
          </a:r>
          <a:r>
            <a:rPr lang="cs-CZ" sz="1600" b="0" cap="none" spc="0" baseline="0">
              <a:ln w="0"/>
              <a:solidFill>
                <a:srgbClr val="FF0000"/>
              </a:solidFill>
              <a:effectLst>
                <a:outerShdw blurRad="38100" dist="19050" dir="2700000" algn="tl" rotWithShape="0">
                  <a:schemeClr val="dk1">
                    <a:alpha val="40000"/>
                  </a:schemeClr>
                </a:outerShdw>
              </a:effectLst>
            </a:rPr>
            <a:t> kanálu vs. nedigitálního měří pravidelně 29% dotázaných úřadů.</a:t>
          </a:r>
          <a:endParaRPr lang="cs-CZ" sz="1600" b="0" cap="none" spc="0">
            <a:ln w="0"/>
            <a:solidFill>
              <a:srgbClr val="FF0000"/>
            </a:solidFill>
            <a:effectLst>
              <a:outerShdw blurRad="38100" dist="19050" dir="2700000" algn="tl" rotWithShape="0">
                <a:schemeClr val="dk1">
                  <a:alpha val="40000"/>
                </a:schemeClr>
              </a:outerShdw>
            </a:effectLst>
          </a:endParaRPr>
        </a:p>
      </xdr:txBody>
    </xdr:sp>
    <xdr:clientData/>
  </xdr:twoCellAnchor>
  <xdr:twoCellAnchor>
    <xdr:from>
      <xdr:col>54</xdr:col>
      <xdr:colOff>15120</xdr:colOff>
      <xdr:row>645</xdr:row>
      <xdr:rowOff>30238</xdr:rowOff>
    </xdr:from>
    <xdr:to>
      <xdr:col>56</xdr:col>
      <xdr:colOff>615041</xdr:colOff>
      <xdr:row>654</xdr:row>
      <xdr:rowOff>45356</xdr:rowOff>
    </xdr:to>
    <xdr:sp macro="" textlink="">
      <xdr:nvSpPr>
        <xdr:cNvPr id="137" name="Obdélník: se zakulacenými rohy 136">
          <a:extLst>
            <a:ext uri="{FF2B5EF4-FFF2-40B4-BE49-F238E27FC236}">
              <a16:creationId xmlns:a16="http://schemas.microsoft.com/office/drawing/2014/main" id="{2384B45D-90FD-4B4D-A87D-033F57274B94}"/>
            </a:ext>
          </a:extLst>
        </xdr:cNvPr>
        <xdr:cNvSpPr/>
      </xdr:nvSpPr>
      <xdr:spPr>
        <a:xfrm>
          <a:off x="39924870" y="159986738"/>
          <a:ext cx="2250921" cy="2110618"/>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cs-CZ" sz="1600" b="0" cap="none" spc="0">
              <a:ln w="0"/>
              <a:solidFill>
                <a:srgbClr val="FF0000"/>
              </a:solidFill>
              <a:effectLst>
                <a:outerShdw blurRad="38100" dist="19050" dir="2700000" algn="tl" rotWithShape="0">
                  <a:schemeClr val="dk1">
                    <a:alpha val="40000"/>
                  </a:schemeClr>
                </a:outerShdw>
              </a:effectLst>
              <a:latin typeface="+mn-lt"/>
              <a:ea typeface="+mn-ea"/>
              <a:cs typeface="+mn-cs"/>
            </a:rPr>
            <a:t>Více než 50% úřadů se potýká s problémy ohledně navržení, vysoutěžení a dodání systému v požadovaném termínu/kvalitě.</a:t>
          </a:r>
        </a:p>
        <a:p>
          <a:pPr marL="0" indent="0" algn="ctr"/>
          <a:endParaRPr lang="cs-CZ" sz="1600" b="0" cap="none" spc="0">
            <a:ln w="0"/>
            <a:solidFill>
              <a:srgbClr val="FF0000"/>
            </a:solidFill>
            <a:effectLst>
              <a:outerShdw blurRad="38100" dist="19050" dir="2700000" algn="tl" rotWithShape="0">
                <a:schemeClr val="dk1">
                  <a:alpha val="40000"/>
                </a:schemeClr>
              </a:outerShdw>
            </a:effectLst>
            <a:latin typeface="+mn-lt"/>
            <a:ea typeface="+mn-ea"/>
            <a:cs typeface="+mn-cs"/>
          </a:endParaRPr>
        </a:p>
      </xdr:txBody>
    </xdr:sp>
    <xdr:clientData/>
  </xdr:twoCellAnchor>
  <xdr:twoCellAnchor>
    <xdr:from>
      <xdr:col>54</xdr:col>
      <xdr:colOff>10410</xdr:colOff>
      <xdr:row>658</xdr:row>
      <xdr:rowOff>176967</xdr:rowOff>
    </xdr:from>
    <xdr:to>
      <xdr:col>56</xdr:col>
      <xdr:colOff>610331</xdr:colOff>
      <xdr:row>668</xdr:row>
      <xdr:rowOff>129626</xdr:rowOff>
    </xdr:to>
    <xdr:sp macro="" textlink="">
      <xdr:nvSpPr>
        <xdr:cNvPr id="138" name="Obdélník: se zakulacenými rohy 137">
          <a:extLst>
            <a:ext uri="{FF2B5EF4-FFF2-40B4-BE49-F238E27FC236}">
              <a16:creationId xmlns:a16="http://schemas.microsoft.com/office/drawing/2014/main" id="{27DEFFE2-99C4-4948-9CC7-48E09DA9C144}"/>
            </a:ext>
          </a:extLst>
        </xdr:cNvPr>
        <xdr:cNvSpPr/>
      </xdr:nvSpPr>
      <xdr:spPr>
        <a:xfrm>
          <a:off x="39920160" y="163070342"/>
          <a:ext cx="2250921" cy="2095784"/>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cs-CZ" sz="1600" b="0" cap="none" spc="0">
              <a:ln w="0"/>
              <a:solidFill>
                <a:srgbClr val="FF0000"/>
              </a:solidFill>
              <a:effectLst>
                <a:outerShdw blurRad="38100" dist="19050" dir="2700000" algn="tl" rotWithShape="0">
                  <a:schemeClr val="dk1">
                    <a:alpha val="40000"/>
                  </a:schemeClr>
                </a:outerShdw>
              </a:effectLst>
              <a:latin typeface="+mn-lt"/>
              <a:ea typeface="+mn-ea"/>
              <a:cs typeface="+mn-cs"/>
            </a:rPr>
            <a:t>24% úřadů má problémy s provozem systému a měřením kvality provozu.</a:t>
          </a:r>
        </a:p>
        <a:p>
          <a:pPr marL="0" indent="0" algn="ctr"/>
          <a:endParaRPr lang="cs-CZ" sz="1600" b="0" cap="none" spc="0">
            <a:ln w="0"/>
            <a:solidFill>
              <a:srgbClr val="FF0000"/>
            </a:solidFill>
            <a:effectLst>
              <a:outerShdw blurRad="38100" dist="19050" dir="2700000" algn="tl" rotWithShape="0">
                <a:schemeClr val="dk1">
                  <a:alpha val="40000"/>
                </a:schemeClr>
              </a:outerShdw>
            </a:effectLst>
            <a:latin typeface="+mn-lt"/>
            <a:ea typeface="+mn-ea"/>
            <a:cs typeface="+mn-cs"/>
          </a:endParaRPr>
        </a:p>
      </xdr:txBody>
    </xdr:sp>
    <xdr:clientData/>
  </xdr:twoCellAnchor>
  <xdr:twoCellAnchor>
    <xdr:from>
      <xdr:col>54</xdr:col>
      <xdr:colOff>6662</xdr:colOff>
      <xdr:row>670</xdr:row>
      <xdr:rowOff>79532</xdr:rowOff>
    </xdr:from>
    <xdr:to>
      <xdr:col>56</xdr:col>
      <xdr:colOff>606583</xdr:colOff>
      <xdr:row>679</xdr:row>
      <xdr:rowOff>167518</xdr:rowOff>
    </xdr:to>
    <xdr:sp macro="" textlink="">
      <xdr:nvSpPr>
        <xdr:cNvPr id="139" name="Obdélník: se zakulacenými rohy 138">
          <a:extLst>
            <a:ext uri="{FF2B5EF4-FFF2-40B4-BE49-F238E27FC236}">
              <a16:creationId xmlns:a16="http://schemas.microsoft.com/office/drawing/2014/main" id="{C3D2EDB6-A261-44C8-9E1F-ABAB3EB21C75}"/>
            </a:ext>
          </a:extLst>
        </xdr:cNvPr>
        <xdr:cNvSpPr/>
      </xdr:nvSpPr>
      <xdr:spPr>
        <a:xfrm>
          <a:off x="39916412" y="165576407"/>
          <a:ext cx="2250921" cy="2088236"/>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cs-CZ" sz="1600" b="0" cap="none" spc="0">
              <a:ln w="0"/>
              <a:solidFill>
                <a:srgbClr val="FF0000"/>
              </a:solidFill>
              <a:effectLst>
                <a:outerShdw blurRad="38100" dist="19050" dir="2700000" algn="tl" rotWithShape="0">
                  <a:schemeClr val="dk1">
                    <a:alpha val="40000"/>
                  </a:schemeClr>
                </a:outerShdw>
              </a:effectLst>
              <a:latin typeface="+mn-lt"/>
              <a:ea typeface="+mn-ea"/>
              <a:cs typeface="+mn-cs"/>
            </a:rPr>
            <a:t>Pouze</a:t>
          </a:r>
          <a:r>
            <a:rPr lang="cs-CZ" sz="1600" b="0" cap="none" spc="0" baseline="0">
              <a:ln w="0"/>
              <a:solidFill>
                <a:srgbClr val="FF0000"/>
              </a:solidFill>
              <a:effectLst>
                <a:outerShdw blurRad="38100" dist="19050" dir="2700000" algn="tl" rotWithShape="0">
                  <a:schemeClr val="dk1">
                    <a:alpha val="40000"/>
                  </a:schemeClr>
                </a:outerShdw>
              </a:effectLst>
              <a:latin typeface="+mn-lt"/>
              <a:ea typeface="+mn-ea"/>
              <a:cs typeface="+mn-cs"/>
            </a:rPr>
            <a:t> 44% úřadů má k dispozici zdrojové kódy u všech klíčových IT řešení.</a:t>
          </a:r>
          <a:endParaRPr lang="cs-CZ" sz="1600" b="0" cap="none" spc="0">
            <a:ln w="0"/>
            <a:solidFill>
              <a:srgbClr val="FF0000"/>
            </a:solidFill>
            <a:effectLst>
              <a:outerShdw blurRad="38100" dist="19050" dir="2700000" algn="tl" rotWithShape="0">
                <a:schemeClr val="dk1">
                  <a:alpha val="40000"/>
                </a:schemeClr>
              </a:outerShdw>
            </a:effectLst>
            <a:latin typeface="+mn-lt"/>
            <a:ea typeface="+mn-ea"/>
            <a:cs typeface="+mn-cs"/>
          </a:endParaRPr>
        </a:p>
        <a:p>
          <a:pPr marL="0" indent="0" algn="ctr"/>
          <a:endParaRPr lang="cs-CZ" sz="1600" b="0" cap="none" spc="0">
            <a:ln w="0"/>
            <a:solidFill>
              <a:srgbClr val="FF0000"/>
            </a:solidFill>
            <a:effectLst>
              <a:outerShdw blurRad="38100" dist="19050" dir="2700000" algn="tl" rotWithShape="0">
                <a:schemeClr val="dk1">
                  <a:alpha val="40000"/>
                </a:schemeClr>
              </a:outerShdw>
            </a:effectLst>
            <a:latin typeface="+mn-lt"/>
            <a:ea typeface="+mn-ea"/>
            <a:cs typeface="+mn-cs"/>
          </a:endParaRPr>
        </a:p>
      </xdr:txBody>
    </xdr:sp>
    <xdr:clientData/>
  </xdr:twoCellAnchor>
  <xdr:twoCellAnchor>
    <xdr:from>
      <xdr:col>54</xdr:col>
      <xdr:colOff>44554</xdr:colOff>
      <xdr:row>680</xdr:row>
      <xdr:rowOff>54965</xdr:rowOff>
    </xdr:from>
    <xdr:to>
      <xdr:col>56</xdr:col>
      <xdr:colOff>644475</xdr:colOff>
      <xdr:row>689</xdr:row>
      <xdr:rowOff>31230</xdr:rowOff>
    </xdr:to>
    <xdr:sp macro="" textlink="">
      <xdr:nvSpPr>
        <xdr:cNvPr id="140" name="Obdélník: se zakulacenými rohy 139">
          <a:extLst>
            <a:ext uri="{FF2B5EF4-FFF2-40B4-BE49-F238E27FC236}">
              <a16:creationId xmlns:a16="http://schemas.microsoft.com/office/drawing/2014/main" id="{880AD2B0-D0A3-48D3-A0AC-364DA272D700}"/>
            </a:ext>
          </a:extLst>
        </xdr:cNvPr>
        <xdr:cNvSpPr/>
      </xdr:nvSpPr>
      <xdr:spPr>
        <a:xfrm>
          <a:off x="39954304" y="167742590"/>
          <a:ext cx="2250921" cy="1976515"/>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cs-CZ" sz="1600" b="0" cap="none" spc="0">
              <a:ln w="0"/>
              <a:solidFill>
                <a:srgbClr val="FF0000"/>
              </a:solidFill>
              <a:effectLst>
                <a:outerShdw blurRad="38100" dist="19050" dir="2700000" algn="tl" rotWithShape="0">
                  <a:schemeClr val="dk1">
                    <a:alpha val="40000"/>
                  </a:schemeClr>
                </a:outerShdw>
              </a:effectLst>
              <a:latin typeface="+mn-lt"/>
              <a:ea typeface="+mn-ea"/>
              <a:cs typeface="+mn-cs"/>
            </a:rPr>
            <a:t>Pouze</a:t>
          </a:r>
          <a:r>
            <a:rPr lang="cs-CZ" sz="1600" b="0" cap="none" spc="0" baseline="0">
              <a:ln w="0"/>
              <a:solidFill>
                <a:srgbClr val="FF0000"/>
              </a:solidFill>
              <a:effectLst>
                <a:outerShdw blurRad="38100" dist="19050" dir="2700000" algn="tl" rotWithShape="0">
                  <a:schemeClr val="dk1">
                    <a:alpha val="40000"/>
                  </a:schemeClr>
                </a:outerShdw>
              </a:effectLst>
              <a:latin typeface="+mn-lt"/>
              <a:ea typeface="+mn-ea"/>
              <a:cs typeface="+mn-cs"/>
            </a:rPr>
            <a:t> 29% úřadů má k dispozici vývojovou dokumentaci všech klíčových iT řešení.</a:t>
          </a:r>
          <a:endParaRPr lang="cs-CZ" sz="1600" b="0" cap="none" spc="0">
            <a:ln w="0"/>
            <a:solidFill>
              <a:srgbClr val="FF0000"/>
            </a:solidFill>
            <a:effectLst>
              <a:outerShdw blurRad="38100" dist="19050" dir="2700000" algn="tl" rotWithShape="0">
                <a:schemeClr val="dk1">
                  <a:alpha val="40000"/>
                </a:schemeClr>
              </a:outerShdw>
            </a:effectLst>
            <a:latin typeface="+mn-lt"/>
            <a:ea typeface="+mn-ea"/>
            <a:cs typeface="+mn-cs"/>
          </a:endParaRPr>
        </a:p>
        <a:p>
          <a:pPr marL="0" indent="0" algn="ctr"/>
          <a:endParaRPr lang="cs-CZ" sz="1600" b="0" cap="none" spc="0">
            <a:ln w="0"/>
            <a:solidFill>
              <a:srgbClr val="FF0000"/>
            </a:solidFill>
            <a:effectLst>
              <a:outerShdw blurRad="38100" dist="19050" dir="2700000" algn="tl" rotWithShape="0">
                <a:schemeClr val="dk1">
                  <a:alpha val="40000"/>
                </a:schemeClr>
              </a:outerShdw>
            </a:effectLst>
            <a:latin typeface="+mn-lt"/>
            <a:ea typeface="+mn-ea"/>
            <a:cs typeface="+mn-cs"/>
          </a:endParaRPr>
        </a:p>
      </xdr:txBody>
    </xdr:sp>
    <xdr:clientData/>
  </xdr:twoCellAnchor>
  <xdr:twoCellAnchor>
    <xdr:from>
      <xdr:col>54</xdr:col>
      <xdr:colOff>51216</xdr:colOff>
      <xdr:row>689</xdr:row>
      <xdr:rowOff>186545</xdr:rowOff>
    </xdr:from>
    <xdr:to>
      <xdr:col>56</xdr:col>
      <xdr:colOff>651137</xdr:colOff>
      <xdr:row>700</xdr:row>
      <xdr:rowOff>3540</xdr:rowOff>
    </xdr:to>
    <xdr:sp macro="" textlink="">
      <xdr:nvSpPr>
        <xdr:cNvPr id="141" name="Obdélník: se zakulacenými rohy 140">
          <a:extLst>
            <a:ext uri="{FF2B5EF4-FFF2-40B4-BE49-F238E27FC236}">
              <a16:creationId xmlns:a16="http://schemas.microsoft.com/office/drawing/2014/main" id="{56D7925A-01F9-4E18-9E6C-D2BDA1A0A38A}"/>
            </a:ext>
          </a:extLst>
        </xdr:cNvPr>
        <xdr:cNvSpPr/>
      </xdr:nvSpPr>
      <xdr:spPr>
        <a:xfrm>
          <a:off x="39960966" y="169874420"/>
          <a:ext cx="2250921" cy="1960120"/>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cs-CZ" sz="1600" b="0" cap="none" spc="0">
              <a:ln w="0"/>
              <a:solidFill>
                <a:srgbClr val="FF0000"/>
              </a:solidFill>
              <a:effectLst>
                <a:outerShdw blurRad="38100" dist="19050" dir="2700000" algn="tl" rotWithShape="0">
                  <a:schemeClr val="dk1">
                    <a:alpha val="40000"/>
                  </a:schemeClr>
                </a:outerShdw>
              </a:effectLst>
              <a:latin typeface="+mn-lt"/>
              <a:ea typeface="+mn-ea"/>
              <a:cs typeface="+mn-cs"/>
            </a:rPr>
            <a:t>Pouze</a:t>
          </a:r>
          <a:r>
            <a:rPr lang="cs-CZ" sz="1600" b="0" cap="none" spc="0" baseline="0">
              <a:ln w="0"/>
              <a:solidFill>
                <a:srgbClr val="FF0000"/>
              </a:solidFill>
              <a:effectLst>
                <a:outerShdw blurRad="38100" dist="19050" dir="2700000" algn="tl" rotWithShape="0">
                  <a:schemeClr val="dk1">
                    <a:alpha val="40000"/>
                  </a:schemeClr>
                </a:outerShdw>
              </a:effectLst>
              <a:latin typeface="+mn-lt"/>
              <a:ea typeface="+mn-ea"/>
              <a:cs typeface="+mn-cs"/>
            </a:rPr>
            <a:t> 41% úřadů má smluvně zajištěna licenční práva k údržbě a rozvoji řešení úřadu i třetími subjekty.</a:t>
          </a:r>
          <a:endParaRPr lang="cs-CZ" sz="1600" b="0" cap="none" spc="0">
            <a:ln w="0"/>
            <a:solidFill>
              <a:srgbClr val="FF0000"/>
            </a:solidFill>
            <a:effectLst>
              <a:outerShdw blurRad="38100" dist="19050" dir="2700000" algn="tl" rotWithShape="0">
                <a:schemeClr val="dk1">
                  <a:alpha val="40000"/>
                </a:schemeClr>
              </a:outerShdw>
            </a:effectLst>
            <a:latin typeface="+mn-lt"/>
            <a:ea typeface="+mn-ea"/>
            <a:cs typeface="+mn-cs"/>
          </a:endParaRPr>
        </a:p>
        <a:p>
          <a:pPr marL="0" indent="0" algn="ctr"/>
          <a:endParaRPr lang="cs-CZ" sz="1600" b="0" cap="none" spc="0">
            <a:ln w="0"/>
            <a:solidFill>
              <a:srgbClr val="FF0000"/>
            </a:solidFill>
            <a:effectLst>
              <a:outerShdw blurRad="38100" dist="19050" dir="2700000" algn="tl" rotWithShape="0">
                <a:schemeClr val="dk1">
                  <a:alpha val="40000"/>
                </a:schemeClr>
              </a:outerShdw>
            </a:effectLst>
            <a:latin typeface="+mn-lt"/>
            <a:ea typeface="+mn-ea"/>
            <a:cs typeface="+mn-cs"/>
          </a:endParaRPr>
        </a:p>
      </xdr:txBody>
    </xdr:sp>
    <xdr:clientData/>
  </xdr:twoCellAnchor>
  <xdr:twoCellAnchor>
    <xdr:from>
      <xdr:col>53</xdr:col>
      <xdr:colOff>765539</xdr:colOff>
      <xdr:row>701</xdr:row>
      <xdr:rowOff>433258</xdr:rowOff>
    </xdr:from>
    <xdr:to>
      <xdr:col>56</xdr:col>
      <xdr:colOff>539960</xdr:colOff>
      <xdr:row>709</xdr:row>
      <xdr:rowOff>38100</xdr:rowOff>
    </xdr:to>
    <xdr:sp macro="" textlink="">
      <xdr:nvSpPr>
        <xdr:cNvPr id="142" name="Obdélník: se zakulacenými rohy 141">
          <a:extLst>
            <a:ext uri="{FF2B5EF4-FFF2-40B4-BE49-F238E27FC236}">
              <a16:creationId xmlns:a16="http://schemas.microsoft.com/office/drawing/2014/main" id="{C6FC4B9E-48E0-46F3-AB69-A70C6A0AA37D}"/>
            </a:ext>
          </a:extLst>
        </xdr:cNvPr>
        <xdr:cNvSpPr/>
      </xdr:nvSpPr>
      <xdr:spPr>
        <a:xfrm>
          <a:off x="40072039" y="179147658"/>
          <a:ext cx="2250921" cy="2017842"/>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cs-CZ" sz="1600" b="0" cap="none" spc="0">
              <a:ln w="0"/>
              <a:solidFill>
                <a:srgbClr val="FF0000"/>
              </a:solidFill>
              <a:effectLst>
                <a:outerShdw blurRad="38100" dist="19050" dir="2700000" algn="tl" rotWithShape="0">
                  <a:schemeClr val="dk1">
                    <a:alpha val="40000"/>
                  </a:schemeClr>
                </a:outerShdw>
              </a:effectLst>
              <a:latin typeface="+mn-lt"/>
              <a:ea typeface="+mn-ea"/>
              <a:cs typeface="+mn-cs"/>
            </a:rPr>
            <a:t>Pouze</a:t>
          </a:r>
          <a:r>
            <a:rPr lang="cs-CZ" sz="1600" b="0" cap="none" spc="0" baseline="0">
              <a:ln w="0"/>
              <a:solidFill>
                <a:srgbClr val="FF0000"/>
              </a:solidFill>
              <a:effectLst>
                <a:outerShdw blurRad="38100" dist="19050" dir="2700000" algn="tl" rotWithShape="0">
                  <a:schemeClr val="dk1">
                    <a:alpha val="40000"/>
                  </a:schemeClr>
                </a:outerShdw>
              </a:effectLst>
              <a:latin typeface="+mn-lt"/>
              <a:ea typeface="+mn-ea"/>
              <a:cs typeface="+mn-cs"/>
            </a:rPr>
            <a:t> 15% úřadů má interní kompetenci (kakpacity a znalosti) pro údržbu a rozvoj klíčových platforem.</a:t>
          </a:r>
          <a:endParaRPr lang="cs-CZ" sz="1600" b="0" cap="none" spc="0">
            <a:ln w="0"/>
            <a:solidFill>
              <a:srgbClr val="FF0000"/>
            </a:solidFill>
            <a:effectLst>
              <a:outerShdw blurRad="38100" dist="19050" dir="2700000" algn="tl" rotWithShape="0">
                <a:schemeClr val="dk1">
                  <a:alpha val="40000"/>
                </a:schemeClr>
              </a:outerShdw>
            </a:effectLst>
            <a:latin typeface="+mn-lt"/>
            <a:ea typeface="+mn-ea"/>
            <a:cs typeface="+mn-cs"/>
          </a:endParaRPr>
        </a:p>
        <a:p>
          <a:pPr marL="0" indent="0" algn="ctr"/>
          <a:endParaRPr lang="cs-CZ" sz="1600" b="0" cap="none" spc="0">
            <a:ln w="0"/>
            <a:solidFill>
              <a:srgbClr val="FF0000"/>
            </a:solidFill>
            <a:effectLst>
              <a:outerShdw blurRad="38100" dist="19050" dir="2700000" algn="tl" rotWithShape="0">
                <a:schemeClr val="dk1">
                  <a:alpha val="40000"/>
                </a:schemeClr>
              </a:outerShdw>
            </a:effectLst>
            <a:latin typeface="+mn-lt"/>
            <a:ea typeface="+mn-ea"/>
            <a:cs typeface="+mn-cs"/>
          </a:endParaRPr>
        </a:p>
      </xdr:txBody>
    </xdr:sp>
    <xdr:clientData/>
  </xdr:twoCellAnchor>
  <xdr:twoCellAnchor>
    <xdr:from>
      <xdr:col>47</xdr:col>
      <xdr:colOff>780879</xdr:colOff>
      <xdr:row>749</xdr:row>
      <xdr:rowOff>240270</xdr:rowOff>
    </xdr:from>
    <xdr:to>
      <xdr:col>50</xdr:col>
      <xdr:colOff>557016</xdr:colOff>
      <xdr:row>759</xdr:row>
      <xdr:rowOff>44211</xdr:rowOff>
    </xdr:to>
    <xdr:sp macro="" textlink="">
      <xdr:nvSpPr>
        <xdr:cNvPr id="143" name="Obdélník: se zakulacenými rohy 142">
          <a:extLst>
            <a:ext uri="{FF2B5EF4-FFF2-40B4-BE49-F238E27FC236}">
              <a16:creationId xmlns:a16="http://schemas.microsoft.com/office/drawing/2014/main" id="{451005C1-69CD-4B80-BA44-3F85E938A89B}"/>
            </a:ext>
          </a:extLst>
        </xdr:cNvPr>
        <xdr:cNvSpPr/>
      </xdr:nvSpPr>
      <xdr:spPr>
        <a:xfrm>
          <a:off x="35134379" y="189495670"/>
          <a:ext cx="2252637" cy="2064541"/>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cs-CZ" sz="1600" b="0" cap="none" spc="0">
              <a:ln w="0"/>
              <a:solidFill>
                <a:srgbClr val="FF0000"/>
              </a:solidFill>
              <a:effectLst>
                <a:outerShdw blurRad="38100" dist="19050" dir="2700000" algn="tl" rotWithShape="0">
                  <a:schemeClr val="dk1">
                    <a:alpha val="40000"/>
                  </a:schemeClr>
                </a:outerShdw>
              </a:effectLst>
              <a:latin typeface="+mn-lt"/>
              <a:ea typeface="+mn-ea"/>
              <a:cs typeface="+mn-cs"/>
            </a:rPr>
            <a:t>Oproti roku 2018 došlo k nárůstu využívání služeb SaaS o 46%</a:t>
          </a:r>
        </a:p>
      </xdr:txBody>
    </xdr:sp>
    <xdr:clientData/>
  </xdr:twoCellAnchor>
  <xdr:twoCellAnchor>
    <xdr:from>
      <xdr:col>48</xdr:col>
      <xdr:colOff>27482</xdr:colOff>
      <xdr:row>759</xdr:row>
      <xdr:rowOff>183630</xdr:rowOff>
    </xdr:from>
    <xdr:to>
      <xdr:col>50</xdr:col>
      <xdr:colOff>627403</xdr:colOff>
      <xdr:row>770</xdr:row>
      <xdr:rowOff>625</xdr:rowOff>
    </xdr:to>
    <xdr:sp macro="" textlink="">
      <xdr:nvSpPr>
        <xdr:cNvPr id="144" name="Obdélník: se zakulacenými rohy 143">
          <a:extLst>
            <a:ext uri="{FF2B5EF4-FFF2-40B4-BE49-F238E27FC236}">
              <a16:creationId xmlns:a16="http://schemas.microsoft.com/office/drawing/2014/main" id="{A00400F2-265F-4E06-B7E6-730BA93A9735}"/>
            </a:ext>
          </a:extLst>
        </xdr:cNvPr>
        <xdr:cNvSpPr/>
      </xdr:nvSpPr>
      <xdr:spPr>
        <a:xfrm>
          <a:off x="35206482" y="191699630"/>
          <a:ext cx="2250921" cy="2090295"/>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cs-CZ" sz="1600" b="0" cap="none" spc="0">
              <a:ln w="0"/>
              <a:solidFill>
                <a:srgbClr val="FF0000"/>
              </a:solidFill>
              <a:effectLst>
                <a:outerShdw blurRad="38100" dist="19050" dir="2700000" algn="tl" rotWithShape="0">
                  <a:schemeClr val="dk1">
                    <a:alpha val="40000"/>
                  </a:schemeClr>
                </a:outerShdw>
              </a:effectLst>
              <a:latin typeface="+mn-lt"/>
              <a:ea typeface="+mn-ea"/>
              <a:cs typeface="+mn-cs"/>
            </a:rPr>
            <a:t>Oproti roku 2018 došlo k nárůstu využívání</a:t>
          </a:r>
          <a:r>
            <a:rPr lang="cs-CZ" sz="1600" b="0" cap="none" spc="0" baseline="0">
              <a:ln w="0"/>
              <a:solidFill>
                <a:srgbClr val="FF0000"/>
              </a:solidFill>
              <a:effectLst>
                <a:outerShdw blurRad="38100" dist="19050" dir="2700000" algn="tl" rotWithShape="0">
                  <a:schemeClr val="dk1">
                    <a:alpha val="40000"/>
                  </a:schemeClr>
                </a:outerShdw>
              </a:effectLst>
              <a:latin typeface="+mn-lt"/>
              <a:ea typeface="+mn-ea"/>
              <a:cs typeface="+mn-cs"/>
            </a:rPr>
            <a:t> </a:t>
          </a:r>
          <a:r>
            <a:rPr lang="cs-CZ" sz="1600" b="0" cap="none" spc="0">
              <a:ln w="0"/>
              <a:solidFill>
                <a:srgbClr val="FF0000"/>
              </a:solidFill>
              <a:effectLst>
                <a:outerShdw blurRad="38100" dist="19050" dir="2700000" algn="tl" rotWithShape="0">
                  <a:schemeClr val="dk1">
                    <a:alpha val="40000"/>
                  </a:schemeClr>
                </a:outerShdw>
              </a:effectLst>
              <a:latin typeface="+mn-lt"/>
              <a:ea typeface="+mn-ea"/>
              <a:cs typeface="+mn-cs"/>
            </a:rPr>
            <a:t>služeb PaaS, IaaS</a:t>
          </a:r>
          <a:r>
            <a:rPr lang="cs-CZ" sz="1600" b="0" cap="none" spc="0" baseline="0">
              <a:ln w="0"/>
              <a:solidFill>
                <a:srgbClr val="FF0000"/>
              </a:solidFill>
              <a:effectLst>
                <a:outerShdw blurRad="38100" dist="19050" dir="2700000" algn="tl" rotWithShape="0">
                  <a:schemeClr val="dk1">
                    <a:alpha val="40000"/>
                  </a:schemeClr>
                </a:outerShdw>
              </a:effectLst>
              <a:latin typeface="+mn-lt"/>
              <a:ea typeface="+mn-ea"/>
              <a:cs typeface="+mn-cs"/>
            </a:rPr>
            <a:t> o 35%</a:t>
          </a:r>
          <a:endParaRPr lang="cs-CZ" sz="1600" b="0" cap="none" spc="0">
            <a:ln w="0"/>
            <a:solidFill>
              <a:srgbClr val="FF0000"/>
            </a:solidFill>
            <a:effectLst>
              <a:outerShdw blurRad="38100" dist="19050" dir="2700000" algn="tl" rotWithShape="0">
                <a:schemeClr val="dk1">
                  <a:alpha val="40000"/>
                </a:schemeClr>
              </a:outerShdw>
            </a:effectLst>
            <a:latin typeface="+mn-lt"/>
            <a:ea typeface="+mn-ea"/>
            <a:cs typeface="+mn-cs"/>
          </a:endParaRPr>
        </a:p>
        <a:p>
          <a:pPr marL="0" indent="0" algn="ctr"/>
          <a:endParaRPr lang="cs-CZ" sz="1600" b="0" cap="none" spc="0">
            <a:ln w="0"/>
            <a:solidFill>
              <a:srgbClr val="FF0000"/>
            </a:solidFill>
            <a:effectLst>
              <a:outerShdw blurRad="38100" dist="19050" dir="2700000" algn="tl" rotWithShape="0">
                <a:schemeClr val="dk1">
                  <a:alpha val="40000"/>
                </a:schemeClr>
              </a:outerShdw>
            </a:effectLst>
            <a:latin typeface="+mn-lt"/>
            <a:ea typeface="+mn-ea"/>
            <a:cs typeface="+mn-cs"/>
          </a:endParaRPr>
        </a:p>
      </xdr:txBody>
    </xdr:sp>
    <xdr:clientData/>
  </xdr:twoCellAnchor>
  <xdr:twoCellAnchor>
    <xdr:from>
      <xdr:col>50</xdr:col>
      <xdr:colOff>772297</xdr:colOff>
      <xdr:row>749</xdr:row>
      <xdr:rowOff>231689</xdr:rowOff>
    </xdr:from>
    <xdr:to>
      <xdr:col>55</xdr:col>
      <xdr:colOff>506284</xdr:colOff>
      <xdr:row>759</xdr:row>
      <xdr:rowOff>60068</xdr:rowOff>
    </xdr:to>
    <xdr:graphicFrame macro="">
      <xdr:nvGraphicFramePr>
        <xdr:cNvPr id="145" name="Chart 1">
          <a:extLst>
            <a:ext uri="{FF2B5EF4-FFF2-40B4-BE49-F238E27FC236}">
              <a16:creationId xmlns:a16="http://schemas.microsoft.com/office/drawing/2014/main" id="{AB6FC46F-6015-404F-B806-252596F2CF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50</xdr:col>
      <xdr:colOff>763715</xdr:colOff>
      <xdr:row>759</xdr:row>
      <xdr:rowOff>171622</xdr:rowOff>
    </xdr:from>
    <xdr:to>
      <xdr:col>55</xdr:col>
      <xdr:colOff>489121</xdr:colOff>
      <xdr:row>769</xdr:row>
      <xdr:rowOff>188784</xdr:rowOff>
    </xdr:to>
    <xdr:graphicFrame macro="">
      <xdr:nvGraphicFramePr>
        <xdr:cNvPr id="146" name="Chart 2">
          <a:extLst>
            <a:ext uri="{FF2B5EF4-FFF2-40B4-BE49-F238E27FC236}">
              <a16:creationId xmlns:a16="http://schemas.microsoft.com/office/drawing/2014/main" id="{FFB7B396-139B-48B8-A898-4B4BD8082D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42</xdr:col>
      <xdr:colOff>26357</xdr:colOff>
      <xdr:row>807</xdr:row>
      <xdr:rowOff>18211</xdr:rowOff>
    </xdr:from>
    <xdr:to>
      <xdr:col>56</xdr:col>
      <xdr:colOff>299528</xdr:colOff>
      <xdr:row>837</xdr:row>
      <xdr:rowOff>155754</xdr:rowOff>
    </xdr:to>
    <xdr:graphicFrame macro="">
      <xdr:nvGraphicFramePr>
        <xdr:cNvPr id="78" name="Graf 77">
          <a:extLst>
            <a:ext uri="{FF2B5EF4-FFF2-40B4-BE49-F238E27FC236}">
              <a16:creationId xmlns:a16="http://schemas.microsoft.com/office/drawing/2014/main" id="{8E3E65B0-27DB-4C52-A827-1D704A26CD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45</xdr:col>
      <xdr:colOff>271972</xdr:colOff>
      <xdr:row>787</xdr:row>
      <xdr:rowOff>102079</xdr:rowOff>
    </xdr:from>
    <xdr:to>
      <xdr:col>50</xdr:col>
      <xdr:colOff>710482</xdr:colOff>
      <xdr:row>801</xdr:row>
      <xdr:rowOff>161506</xdr:rowOff>
    </xdr:to>
    <xdr:graphicFrame macro="">
      <xdr:nvGraphicFramePr>
        <xdr:cNvPr id="80" name="Graf 79">
          <a:extLst>
            <a:ext uri="{FF2B5EF4-FFF2-40B4-BE49-F238E27FC236}">
              <a16:creationId xmlns:a16="http://schemas.microsoft.com/office/drawing/2014/main" id="{0C74EA8B-85B6-43C7-91AA-D09C6F733D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15</xdr:col>
      <xdr:colOff>499016</xdr:colOff>
      <xdr:row>276</xdr:row>
      <xdr:rowOff>89917</xdr:rowOff>
    </xdr:from>
    <xdr:to>
      <xdr:col>15</xdr:col>
      <xdr:colOff>505726</xdr:colOff>
      <xdr:row>276</xdr:row>
      <xdr:rowOff>92732</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4" name="Rukopis 3">
              <a:extLst>
                <a:ext uri="{FF2B5EF4-FFF2-40B4-BE49-F238E27FC236}">
                  <a16:creationId xmlns:a16="http://schemas.microsoft.com/office/drawing/2014/main" id="{E71A2E7D-5E32-4E21-BE3C-FC4EBF901462}"/>
                </a:ext>
              </a:extLst>
            </xdr14:cNvPr>
            <xdr14:cNvContentPartPr/>
          </xdr14:nvContentPartPr>
          <xdr14:nvPr macro=""/>
          <xdr14:xfrm>
            <a:off x="20552316" y="58306717"/>
            <a:ext cx="6710" cy="2815"/>
          </xdr14:xfrm>
        </xdr:contentPart>
      </mc:Choice>
      <mc:Fallback xmlns="">
        <xdr:pic>
          <xdr:nvPicPr>
            <xdr:cNvPr id="4" name="Rukopis 3">
              <a:extLst>
                <a:ext uri="{FF2B5EF4-FFF2-40B4-BE49-F238E27FC236}">
                  <a16:creationId xmlns:a16="http://schemas.microsoft.com/office/drawing/2014/main" id="{E71A2E7D-5E32-4E21-BE3C-FC4EBF901462}"/>
                </a:ext>
              </a:extLst>
            </xdr:cNvPr>
            <xdr:cNvPicPr/>
          </xdr:nvPicPr>
          <xdr:blipFill>
            <a:blip xmlns:r="http://schemas.openxmlformats.org/officeDocument/2006/relationships" r:embed="rId15"/>
            <a:stretch>
              <a:fillRect/>
            </a:stretch>
          </xdr:blipFill>
          <xdr:spPr>
            <a:xfrm>
              <a:off x="18518040" y="71370825"/>
              <a:ext cx="36000" cy="72000"/>
            </a:xfrm>
            <a:prstGeom prst="rect">
              <a:avLst/>
            </a:prstGeom>
          </xdr:spPr>
        </xdr:pic>
      </mc:Fallback>
    </mc:AlternateContent>
    <xdr:clientData/>
  </xdr:twoCellAnchor>
  <xdr:twoCellAnchor>
    <xdr:from>
      <xdr:col>4</xdr:col>
      <xdr:colOff>470048</xdr:colOff>
      <xdr:row>13</xdr:row>
      <xdr:rowOff>67841</xdr:rowOff>
    </xdr:from>
    <xdr:to>
      <xdr:col>6</xdr:col>
      <xdr:colOff>500285</xdr:colOff>
      <xdr:row>16</xdr:row>
      <xdr:rowOff>88000</xdr:rowOff>
    </xdr:to>
    <xdr:sp macro="" textlink="">
      <xdr:nvSpPr>
        <xdr:cNvPr id="45" name="Obdélník: se zakulacenými rohy 44">
          <a:extLst>
            <a:ext uri="{FF2B5EF4-FFF2-40B4-BE49-F238E27FC236}">
              <a16:creationId xmlns:a16="http://schemas.microsoft.com/office/drawing/2014/main" id="{ED64690D-45D0-437D-962A-474F09FF789E}"/>
            </a:ext>
          </a:extLst>
        </xdr:cNvPr>
        <xdr:cNvSpPr/>
      </xdr:nvSpPr>
      <xdr:spPr>
        <a:xfrm>
          <a:off x="5537836" y="2864283"/>
          <a:ext cx="2594661" cy="606313"/>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100" b="0" cap="none" spc="0">
              <a:ln w="0"/>
              <a:solidFill>
                <a:schemeClr val="tx1"/>
              </a:solidFill>
              <a:effectLst>
                <a:outerShdw blurRad="38100" dist="19050" dir="2700000" algn="tl" rotWithShape="0">
                  <a:schemeClr val="dk1">
                    <a:alpha val="40000"/>
                  </a:schemeClr>
                </a:outerShdw>
              </a:effectLst>
            </a:rPr>
            <a:t>VZOREK NENÍ DOSTAČUJÍCÍ PRO ANALYTICKÉ VYHODNOCENÍ</a:t>
          </a:r>
          <a:endParaRPr lang="cs-CZ" sz="1100"/>
        </a:p>
      </xdr:txBody>
    </xdr:sp>
    <xdr:clientData/>
  </xdr:twoCellAnchor>
  <xdr:twoCellAnchor>
    <xdr:from>
      <xdr:col>4</xdr:col>
      <xdr:colOff>604762</xdr:colOff>
      <xdr:row>61</xdr:row>
      <xdr:rowOff>161270</xdr:rowOff>
    </xdr:from>
    <xdr:to>
      <xdr:col>6</xdr:col>
      <xdr:colOff>634999</xdr:colOff>
      <xdr:row>64</xdr:row>
      <xdr:rowOff>181429</xdr:rowOff>
    </xdr:to>
    <xdr:sp macro="" textlink="">
      <xdr:nvSpPr>
        <xdr:cNvPr id="46" name="Obdélník: se zakulacenými rohy 45">
          <a:extLst>
            <a:ext uri="{FF2B5EF4-FFF2-40B4-BE49-F238E27FC236}">
              <a16:creationId xmlns:a16="http://schemas.microsoft.com/office/drawing/2014/main" id="{2F1804A1-EF51-4D81-AEF0-C9E15BFC37F8}"/>
            </a:ext>
          </a:extLst>
        </xdr:cNvPr>
        <xdr:cNvSpPr/>
      </xdr:nvSpPr>
      <xdr:spPr>
        <a:xfrm>
          <a:off x="5428534" y="12716445"/>
          <a:ext cx="2436553" cy="621738"/>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100" b="0" cap="none" spc="0">
              <a:ln w="0"/>
              <a:solidFill>
                <a:schemeClr val="tx1"/>
              </a:solidFill>
              <a:effectLst>
                <a:outerShdw blurRad="38100" dist="19050" dir="2700000" algn="tl" rotWithShape="0">
                  <a:schemeClr val="dk1">
                    <a:alpha val="40000"/>
                  </a:schemeClr>
                </a:outerShdw>
              </a:effectLst>
            </a:rPr>
            <a:t>VZOREK NENÍ DOSTAČUJÍCÍ PRO ANALYTICKÉ VYHODNOCENÍ</a:t>
          </a:r>
          <a:endParaRPr lang="cs-CZ" sz="1100"/>
        </a:p>
      </xdr:txBody>
    </xdr:sp>
    <xdr:clientData/>
  </xdr:twoCellAnchor>
  <xdr:twoCellAnchor>
    <xdr:from>
      <xdr:col>4</xdr:col>
      <xdr:colOff>564445</xdr:colOff>
      <xdr:row>89</xdr:row>
      <xdr:rowOff>30238</xdr:rowOff>
    </xdr:from>
    <xdr:to>
      <xdr:col>6</xdr:col>
      <xdr:colOff>594682</xdr:colOff>
      <xdr:row>92</xdr:row>
      <xdr:rowOff>50397</xdr:rowOff>
    </xdr:to>
    <xdr:sp macro="" textlink="">
      <xdr:nvSpPr>
        <xdr:cNvPr id="47" name="Obdélník: se zakulacenými rohy 46">
          <a:extLst>
            <a:ext uri="{FF2B5EF4-FFF2-40B4-BE49-F238E27FC236}">
              <a16:creationId xmlns:a16="http://schemas.microsoft.com/office/drawing/2014/main" id="{05FF4A63-FACA-4256-B607-EC88FFDB4FCA}"/>
            </a:ext>
          </a:extLst>
        </xdr:cNvPr>
        <xdr:cNvSpPr/>
      </xdr:nvSpPr>
      <xdr:spPr>
        <a:xfrm>
          <a:off x="5388217" y="18122168"/>
          <a:ext cx="2436553" cy="621738"/>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100" b="0" cap="none" spc="0">
              <a:ln w="0"/>
              <a:solidFill>
                <a:schemeClr val="tx1"/>
              </a:solidFill>
              <a:effectLst>
                <a:outerShdw blurRad="38100" dist="19050" dir="2700000" algn="tl" rotWithShape="0">
                  <a:schemeClr val="dk1">
                    <a:alpha val="40000"/>
                  </a:schemeClr>
                </a:outerShdw>
              </a:effectLst>
            </a:rPr>
            <a:t>VZOREK NENÍ DOSTAČUJÍCÍ PRO ANALYTICKÉ VYHODNOCENÍ</a:t>
          </a:r>
          <a:endParaRPr lang="cs-CZ" sz="1100"/>
        </a:p>
      </xdr:txBody>
    </xdr:sp>
    <xdr:clientData/>
  </xdr:twoCellAnchor>
  <xdr:twoCellAnchor>
    <xdr:from>
      <xdr:col>4</xdr:col>
      <xdr:colOff>645079</xdr:colOff>
      <xdr:row>171</xdr:row>
      <xdr:rowOff>100794</xdr:rowOff>
    </xdr:from>
    <xdr:to>
      <xdr:col>6</xdr:col>
      <xdr:colOff>675316</xdr:colOff>
      <xdr:row>174</xdr:row>
      <xdr:rowOff>120953</xdr:rowOff>
    </xdr:to>
    <xdr:sp macro="" textlink="">
      <xdr:nvSpPr>
        <xdr:cNvPr id="48" name="Obdélník: se zakulacenými rohy 47">
          <a:extLst>
            <a:ext uri="{FF2B5EF4-FFF2-40B4-BE49-F238E27FC236}">
              <a16:creationId xmlns:a16="http://schemas.microsoft.com/office/drawing/2014/main" id="{94E632CD-58DD-438C-ABA9-088308DC9309}"/>
            </a:ext>
          </a:extLst>
        </xdr:cNvPr>
        <xdr:cNvSpPr/>
      </xdr:nvSpPr>
      <xdr:spPr>
        <a:xfrm>
          <a:off x="5712379" y="36486294"/>
          <a:ext cx="2595637" cy="629759"/>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100" b="0" cap="none" spc="0">
              <a:ln w="0"/>
              <a:solidFill>
                <a:schemeClr val="tx1"/>
              </a:solidFill>
              <a:effectLst>
                <a:outerShdw blurRad="38100" dist="19050" dir="2700000" algn="tl" rotWithShape="0">
                  <a:schemeClr val="dk1">
                    <a:alpha val="40000"/>
                  </a:schemeClr>
                </a:outerShdw>
              </a:effectLst>
            </a:rPr>
            <a:t>VZOREK NENÍ DOSTAČUJÍCÍ PRO ANALYTICKÉ VYHODNOCENÍ</a:t>
          </a:r>
          <a:endParaRPr lang="cs-CZ" sz="1100"/>
        </a:p>
      </xdr:txBody>
    </xdr:sp>
    <xdr:clientData/>
  </xdr:twoCellAnchor>
  <xdr:twoCellAnchor>
    <xdr:from>
      <xdr:col>4</xdr:col>
      <xdr:colOff>725714</xdr:colOff>
      <xdr:row>210</xdr:row>
      <xdr:rowOff>50396</xdr:rowOff>
    </xdr:from>
    <xdr:to>
      <xdr:col>6</xdr:col>
      <xdr:colOff>755951</xdr:colOff>
      <xdr:row>213</xdr:row>
      <xdr:rowOff>70555</xdr:rowOff>
    </xdr:to>
    <xdr:sp macro="" textlink="">
      <xdr:nvSpPr>
        <xdr:cNvPr id="49" name="Obdélník: se zakulacenými rohy 48">
          <a:extLst>
            <a:ext uri="{FF2B5EF4-FFF2-40B4-BE49-F238E27FC236}">
              <a16:creationId xmlns:a16="http://schemas.microsoft.com/office/drawing/2014/main" id="{F3EE96EE-FD1C-4DF5-9700-9411BDEEE6A1}"/>
            </a:ext>
          </a:extLst>
        </xdr:cNvPr>
        <xdr:cNvSpPr/>
      </xdr:nvSpPr>
      <xdr:spPr>
        <a:xfrm>
          <a:off x="5793014" y="44525796"/>
          <a:ext cx="2595637" cy="629759"/>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100" b="0" cap="none" spc="0">
              <a:ln w="0"/>
              <a:solidFill>
                <a:schemeClr val="tx1"/>
              </a:solidFill>
              <a:effectLst>
                <a:outerShdw blurRad="38100" dist="19050" dir="2700000" algn="tl" rotWithShape="0">
                  <a:schemeClr val="dk1">
                    <a:alpha val="40000"/>
                  </a:schemeClr>
                </a:outerShdw>
              </a:effectLst>
            </a:rPr>
            <a:t>VZOREK NENÍ DOSTAČUJÍCÍ PRO ANALYTICKÉ VYHODNOCENÍ</a:t>
          </a:r>
          <a:endParaRPr lang="cs-CZ" sz="1100"/>
        </a:p>
      </xdr:txBody>
    </xdr:sp>
    <xdr:clientData/>
  </xdr:twoCellAnchor>
  <xdr:twoCellAnchor>
    <xdr:from>
      <xdr:col>4</xdr:col>
      <xdr:colOff>614842</xdr:colOff>
      <xdr:row>248</xdr:row>
      <xdr:rowOff>60476</xdr:rowOff>
    </xdr:from>
    <xdr:to>
      <xdr:col>6</xdr:col>
      <xdr:colOff>645079</xdr:colOff>
      <xdr:row>251</xdr:row>
      <xdr:rowOff>80635</xdr:rowOff>
    </xdr:to>
    <xdr:sp macro="" textlink="">
      <xdr:nvSpPr>
        <xdr:cNvPr id="50" name="Obdélník: se zakulacenými rohy 49">
          <a:extLst>
            <a:ext uri="{FF2B5EF4-FFF2-40B4-BE49-F238E27FC236}">
              <a16:creationId xmlns:a16="http://schemas.microsoft.com/office/drawing/2014/main" id="{AECA7F18-0AD8-47F0-8392-1C1B58C0777A}"/>
            </a:ext>
          </a:extLst>
        </xdr:cNvPr>
        <xdr:cNvSpPr/>
      </xdr:nvSpPr>
      <xdr:spPr>
        <a:xfrm>
          <a:off x="5682142" y="52422576"/>
          <a:ext cx="2595637" cy="629759"/>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100" b="0" cap="none" spc="0">
              <a:ln w="0"/>
              <a:solidFill>
                <a:schemeClr val="tx1"/>
              </a:solidFill>
              <a:effectLst>
                <a:outerShdw blurRad="38100" dist="19050" dir="2700000" algn="tl" rotWithShape="0">
                  <a:schemeClr val="dk1">
                    <a:alpha val="40000"/>
                  </a:schemeClr>
                </a:outerShdw>
              </a:effectLst>
            </a:rPr>
            <a:t>VZOREK NENÍ DOSTAČUJÍCÍ PRO ANALYTICKÉ VYHODNOCENÍ</a:t>
          </a:r>
          <a:endParaRPr lang="cs-CZ" sz="1100"/>
        </a:p>
      </xdr:txBody>
    </xdr:sp>
    <xdr:clientData/>
  </xdr:twoCellAnchor>
  <xdr:twoCellAnchor>
    <xdr:from>
      <xdr:col>2</xdr:col>
      <xdr:colOff>393096</xdr:colOff>
      <xdr:row>368</xdr:row>
      <xdr:rowOff>171349</xdr:rowOff>
    </xdr:from>
    <xdr:to>
      <xdr:col>14</xdr:col>
      <xdr:colOff>221746</xdr:colOff>
      <xdr:row>371</xdr:row>
      <xdr:rowOff>191508</xdr:rowOff>
    </xdr:to>
    <xdr:sp macro="" textlink="">
      <xdr:nvSpPr>
        <xdr:cNvPr id="51" name="Obdélník: se zakulacenými rohy 50">
          <a:extLst>
            <a:ext uri="{FF2B5EF4-FFF2-40B4-BE49-F238E27FC236}">
              <a16:creationId xmlns:a16="http://schemas.microsoft.com/office/drawing/2014/main" id="{16C2DE9E-1D1E-4B81-A91F-51363FCC99CB}"/>
            </a:ext>
          </a:extLst>
        </xdr:cNvPr>
        <xdr:cNvSpPr/>
      </xdr:nvSpPr>
      <xdr:spPr>
        <a:xfrm>
          <a:off x="2894996" y="77565149"/>
          <a:ext cx="16059250" cy="629759"/>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100" b="0" cap="none" spc="0">
              <a:ln w="0"/>
              <a:solidFill>
                <a:schemeClr val="tx1"/>
              </a:solidFill>
              <a:effectLst>
                <a:outerShdw blurRad="38100" dist="19050" dir="2700000" algn="tl" rotWithShape="0">
                  <a:schemeClr val="dk1">
                    <a:alpha val="40000"/>
                  </a:schemeClr>
                </a:outerShdw>
              </a:effectLst>
            </a:rPr>
            <a:t>VZOREK NENÍ DOSTAČUJÍCÍ PRO ANALYTICKÉ VYHODNOCENÍ</a:t>
          </a:r>
          <a:endParaRPr lang="cs-CZ" sz="1100"/>
        </a:p>
      </xdr:txBody>
    </xdr:sp>
    <xdr:clientData/>
  </xdr:twoCellAnchor>
  <xdr:twoCellAnchor>
    <xdr:from>
      <xdr:col>8</xdr:col>
      <xdr:colOff>1092302</xdr:colOff>
      <xdr:row>389</xdr:row>
      <xdr:rowOff>194175</xdr:rowOff>
    </xdr:from>
    <xdr:to>
      <xdr:col>10</xdr:col>
      <xdr:colOff>1169206</xdr:colOff>
      <xdr:row>393</xdr:row>
      <xdr:rowOff>20158</xdr:rowOff>
    </xdr:to>
    <xdr:sp macro="" textlink="">
      <xdr:nvSpPr>
        <xdr:cNvPr id="52" name="Obdélník: se zakulacenými rohy 51">
          <a:extLst>
            <a:ext uri="{FF2B5EF4-FFF2-40B4-BE49-F238E27FC236}">
              <a16:creationId xmlns:a16="http://schemas.microsoft.com/office/drawing/2014/main" id="{4A01C8D9-AB58-420E-AB6E-141D8E3EE392}"/>
            </a:ext>
          </a:extLst>
        </xdr:cNvPr>
        <xdr:cNvSpPr/>
      </xdr:nvSpPr>
      <xdr:spPr>
        <a:xfrm>
          <a:off x="11341202" y="82020275"/>
          <a:ext cx="2667704" cy="638783"/>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100" b="0" cap="none" spc="0">
              <a:ln w="0"/>
              <a:solidFill>
                <a:schemeClr val="tx1"/>
              </a:solidFill>
              <a:effectLst>
                <a:outerShdw blurRad="38100" dist="19050" dir="2700000" algn="tl" rotWithShape="0">
                  <a:schemeClr val="dk1">
                    <a:alpha val="40000"/>
                  </a:schemeClr>
                </a:outerShdw>
              </a:effectLst>
            </a:rPr>
            <a:t>VZOREK NENÍ DOSTAČUJÍCÍ PRO ANALYTICKÉ VYHODNOCENÍ</a:t>
          </a:r>
          <a:endParaRPr lang="cs-CZ" sz="1100"/>
        </a:p>
      </xdr:txBody>
    </xdr:sp>
    <xdr:clientData/>
  </xdr:twoCellAnchor>
  <xdr:twoCellAnchor>
    <xdr:from>
      <xdr:col>4</xdr:col>
      <xdr:colOff>621192</xdr:colOff>
      <xdr:row>427</xdr:row>
      <xdr:rowOff>66826</xdr:rowOff>
    </xdr:from>
    <xdr:to>
      <xdr:col>6</xdr:col>
      <xdr:colOff>645079</xdr:colOff>
      <xdr:row>430</xdr:row>
      <xdr:rowOff>86985</xdr:rowOff>
    </xdr:to>
    <xdr:sp macro="" textlink="">
      <xdr:nvSpPr>
        <xdr:cNvPr id="53" name="Obdélník: se zakulacenými rohy 52">
          <a:extLst>
            <a:ext uri="{FF2B5EF4-FFF2-40B4-BE49-F238E27FC236}">
              <a16:creationId xmlns:a16="http://schemas.microsoft.com/office/drawing/2014/main" id="{CA56608F-5346-4EED-A809-54DA35CA3458}"/>
            </a:ext>
          </a:extLst>
        </xdr:cNvPr>
        <xdr:cNvSpPr/>
      </xdr:nvSpPr>
      <xdr:spPr>
        <a:xfrm>
          <a:off x="5688492" y="89779626"/>
          <a:ext cx="2589287" cy="629759"/>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100" b="0" cap="none" spc="0">
              <a:ln w="0"/>
              <a:solidFill>
                <a:schemeClr val="tx1"/>
              </a:solidFill>
              <a:effectLst>
                <a:outerShdw blurRad="38100" dist="19050" dir="2700000" algn="tl" rotWithShape="0">
                  <a:schemeClr val="dk1">
                    <a:alpha val="40000"/>
                  </a:schemeClr>
                </a:outerShdw>
              </a:effectLst>
            </a:rPr>
            <a:t>VZOREK NENÍ DOSTAČUJÍCÍ PRO ANALYTICKÉ VYHODNOCENÍ</a:t>
          </a:r>
          <a:endParaRPr lang="cs-CZ" sz="1100"/>
        </a:p>
      </xdr:txBody>
    </xdr:sp>
    <xdr:clientData/>
  </xdr:twoCellAnchor>
  <xdr:twoCellAnchor>
    <xdr:from>
      <xdr:col>7</xdr:col>
      <xdr:colOff>764671</xdr:colOff>
      <xdr:row>468</xdr:row>
      <xdr:rowOff>64359</xdr:rowOff>
    </xdr:from>
    <xdr:to>
      <xdr:col>12</xdr:col>
      <xdr:colOff>10532</xdr:colOff>
      <xdr:row>471</xdr:row>
      <xdr:rowOff>84516</xdr:rowOff>
    </xdr:to>
    <xdr:sp macro="" textlink="">
      <xdr:nvSpPr>
        <xdr:cNvPr id="56" name="Obdélník: se zakulacenými rohy 52">
          <a:extLst>
            <a:ext uri="{FF2B5EF4-FFF2-40B4-BE49-F238E27FC236}">
              <a16:creationId xmlns:a16="http://schemas.microsoft.com/office/drawing/2014/main" id="{9E9E8370-FEC0-AF4C-989E-592D2169D4E1}"/>
            </a:ext>
          </a:extLst>
        </xdr:cNvPr>
        <xdr:cNvSpPr/>
      </xdr:nvSpPr>
      <xdr:spPr>
        <a:xfrm>
          <a:off x="9680071" y="98273459"/>
          <a:ext cx="5837161" cy="985357"/>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100" b="0" cap="none" spc="0">
              <a:ln w="0"/>
              <a:solidFill>
                <a:schemeClr val="tx1"/>
              </a:solidFill>
              <a:effectLst>
                <a:outerShdw blurRad="38100" dist="19050" dir="2700000" algn="tl" rotWithShape="0">
                  <a:schemeClr val="dk1">
                    <a:alpha val="40000"/>
                  </a:schemeClr>
                </a:outerShdw>
              </a:effectLst>
            </a:rPr>
            <a:t>U</a:t>
          </a:r>
          <a:r>
            <a:rPr lang="cs-CZ" sz="1100" b="0" cap="none" spc="0" baseline="0">
              <a:ln w="0"/>
              <a:solidFill>
                <a:schemeClr val="tx1"/>
              </a:solidFill>
              <a:effectLst>
                <a:outerShdw blurRad="38100" dist="19050" dir="2700000" algn="tl" rotWithShape="0">
                  <a:schemeClr val="dk1">
                    <a:alpha val="40000"/>
                  </a:schemeClr>
                </a:outerShdw>
              </a:effectLst>
            </a:rPr>
            <a:t> RESORTU VLOŽENY STEJNÉ HODNOTY JAKO U ÚŘADU</a:t>
          </a:r>
          <a:endParaRPr lang="cs-CZ" sz="1100"/>
        </a:p>
      </xdr:txBody>
    </xdr:sp>
    <xdr:clientData/>
  </xdr:twoCellAnchor>
  <xdr:twoCellAnchor>
    <xdr:from>
      <xdr:col>1</xdr:col>
      <xdr:colOff>308229</xdr:colOff>
      <xdr:row>524</xdr:row>
      <xdr:rowOff>186888</xdr:rowOff>
    </xdr:from>
    <xdr:to>
      <xdr:col>3</xdr:col>
      <xdr:colOff>347991</xdr:colOff>
      <xdr:row>528</xdr:row>
      <xdr:rowOff>20135</xdr:rowOff>
    </xdr:to>
    <xdr:sp macro="" textlink="">
      <xdr:nvSpPr>
        <xdr:cNvPr id="40" name="Obdélník: se zakulacenými rohy 39">
          <a:extLst>
            <a:ext uri="{FF2B5EF4-FFF2-40B4-BE49-F238E27FC236}">
              <a16:creationId xmlns:a16="http://schemas.microsoft.com/office/drawing/2014/main" id="{C6137EB4-29DA-4201-9C3A-96AEC190775D}"/>
            </a:ext>
          </a:extLst>
        </xdr:cNvPr>
        <xdr:cNvSpPr/>
      </xdr:nvSpPr>
      <xdr:spPr>
        <a:xfrm>
          <a:off x="1527429" y="110930888"/>
          <a:ext cx="2605162" cy="646047"/>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100" b="0" cap="none" spc="0">
              <a:ln w="0"/>
              <a:solidFill>
                <a:schemeClr val="tx1"/>
              </a:solidFill>
              <a:effectLst>
                <a:outerShdw blurRad="38100" dist="19050" dir="2700000" algn="tl" rotWithShape="0">
                  <a:schemeClr val="dk1">
                    <a:alpha val="40000"/>
                  </a:schemeClr>
                </a:outerShdw>
              </a:effectLst>
            </a:rPr>
            <a:t>NETRANSPARENTNÍ</a:t>
          </a:r>
          <a:r>
            <a:rPr lang="cs-CZ" sz="1100" b="0" cap="none" spc="0" baseline="0">
              <a:ln w="0"/>
              <a:solidFill>
                <a:schemeClr val="tx1"/>
              </a:solidFill>
              <a:effectLst>
                <a:outerShdw blurRad="38100" dist="19050" dir="2700000" algn="tl" rotWithShape="0">
                  <a:schemeClr val="dk1">
                    <a:alpha val="40000"/>
                  </a:schemeClr>
                </a:outerShdw>
              </a:effectLst>
            </a:rPr>
            <a:t> SAZBY</a:t>
          </a:r>
          <a:r>
            <a:rPr lang="en-GB" sz="1100" b="0" cap="none" spc="0" baseline="0">
              <a:ln w="0"/>
              <a:solidFill>
                <a:schemeClr val="tx1"/>
              </a:solidFill>
              <a:effectLst>
                <a:outerShdw blurRad="38100" dist="19050" dir="2700000" algn="tl" rotWithShape="0">
                  <a:schemeClr val="dk1">
                    <a:alpha val="40000"/>
                  </a:schemeClr>
                </a:outerShdw>
              </a:effectLst>
            </a:rPr>
            <a:t>, N</a:t>
          </a:r>
          <a:r>
            <a:rPr lang="cs-CZ" sz="1100" b="0" cap="none" spc="0" baseline="0">
              <a:ln w="0"/>
              <a:solidFill>
                <a:schemeClr val="tx1"/>
              </a:solidFill>
              <a:effectLst>
                <a:outerShdw blurRad="38100" dist="19050" dir="2700000" algn="tl" rotWithShape="0">
                  <a:schemeClr val="dk1">
                    <a:alpha val="40000"/>
                  </a:schemeClr>
                </a:outerShdw>
              </a:effectLst>
            </a:rPr>
            <a:t>ENÍ MOŽNÉ PROVÉST ANALÝZU</a:t>
          </a:r>
          <a:endParaRPr lang="cs-CZ" sz="1100"/>
        </a:p>
      </xdr:txBody>
    </xdr:sp>
    <xdr:clientData/>
  </xdr:twoCellAnchor>
  <xdr:twoCellAnchor>
    <xdr:from>
      <xdr:col>7</xdr:col>
      <xdr:colOff>792540</xdr:colOff>
      <xdr:row>511</xdr:row>
      <xdr:rowOff>66826</xdr:rowOff>
    </xdr:from>
    <xdr:to>
      <xdr:col>11</xdr:col>
      <xdr:colOff>798134</xdr:colOff>
      <xdr:row>517</xdr:row>
      <xdr:rowOff>146538</xdr:rowOff>
    </xdr:to>
    <xdr:sp macro="" textlink="">
      <xdr:nvSpPr>
        <xdr:cNvPr id="42" name="Obdélník: se zakulacenými rohy 41">
          <a:extLst>
            <a:ext uri="{FF2B5EF4-FFF2-40B4-BE49-F238E27FC236}">
              <a16:creationId xmlns:a16="http://schemas.microsoft.com/office/drawing/2014/main" id="{F22FF4CA-BCB7-4F8E-8739-AE651E01581F}"/>
            </a:ext>
          </a:extLst>
        </xdr:cNvPr>
        <xdr:cNvSpPr/>
      </xdr:nvSpPr>
      <xdr:spPr>
        <a:xfrm>
          <a:off x="9707940" y="107750126"/>
          <a:ext cx="5288794" cy="1464012"/>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2800" b="0" cap="none" spc="0">
              <a:ln w="0"/>
              <a:solidFill>
                <a:srgbClr val="FF0000"/>
              </a:solidFill>
              <a:effectLst>
                <a:outerShdw blurRad="38100" dist="19050" dir="2700000" algn="tl" rotWithShape="0">
                  <a:schemeClr val="dk1">
                    <a:alpha val="40000"/>
                  </a:schemeClr>
                </a:outerShdw>
              </a:effectLst>
            </a:rPr>
            <a:t>SAZBY</a:t>
          </a:r>
          <a:r>
            <a:rPr lang="cs-CZ" sz="2800" b="0" cap="none" spc="0" baseline="0">
              <a:ln w="0"/>
              <a:solidFill>
                <a:srgbClr val="FF0000"/>
              </a:solidFill>
              <a:effectLst>
                <a:outerShdw blurRad="38100" dist="19050" dir="2700000" algn="tl" rotWithShape="0">
                  <a:schemeClr val="dk1">
                    <a:alpha val="40000"/>
                  </a:schemeClr>
                </a:outerShdw>
              </a:effectLst>
            </a:rPr>
            <a:t> SE POHYBUJÍ V ROZMEZÍ 1tis. - 10tis./MD</a:t>
          </a:r>
          <a:endParaRPr lang="cs-CZ" sz="2800">
            <a:solidFill>
              <a:srgbClr val="FF0000"/>
            </a:solidFill>
          </a:endParaRPr>
        </a:p>
      </xdr:txBody>
    </xdr:sp>
    <xdr:clientData/>
  </xdr:twoCellAnchor>
  <xdr:twoCellAnchor>
    <xdr:from>
      <xdr:col>7</xdr:col>
      <xdr:colOff>270824</xdr:colOff>
      <xdr:row>439</xdr:row>
      <xdr:rowOff>131057</xdr:rowOff>
    </xdr:from>
    <xdr:to>
      <xdr:col>11</xdr:col>
      <xdr:colOff>89099</xdr:colOff>
      <xdr:row>452</xdr:row>
      <xdr:rowOff>15058</xdr:rowOff>
    </xdr:to>
    <xdr:sp macro="" textlink="">
      <xdr:nvSpPr>
        <xdr:cNvPr id="43" name="Obdélník: se zakulacenými rohy 42">
          <a:extLst>
            <a:ext uri="{FF2B5EF4-FFF2-40B4-BE49-F238E27FC236}">
              <a16:creationId xmlns:a16="http://schemas.microsoft.com/office/drawing/2014/main" id="{CBE6630E-4668-41D7-8808-A53C16E530D4}"/>
            </a:ext>
          </a:extLst>
        </xdr:cNvPr>
        <xdr:cNvSpPr/>
      </xdr:nvSpPr>
      <xdr:spPr>
        <a:xfrm>
          <a:off x="9186224" y="92447357"/>
          <a:ext cx="5101475" cy="2525601"/>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2400" b="0" cap="none" spc="0">
              <a:ln w="0"/>
              <a:solidFill>
                <a:srgbClr val="FF0000"/>
              </a:solidFill>
              <a:effectLst>
                <a:outerShdw blurRad="38100" dist="19050" dir="2700000" algn="tl" rotWithShape="0">
                  <a:schemeClr val="dk1">
                    <a:alpha val="40000"/>
                  </a:schemeClr>
                </a:outerShdw>
              </a:effectLst>
            </a:rPr>
            <a:t>AŽ NA VYJÍMKY, SE EXTERNISTÉ</a:t>
          </a:r>
          <a:r>
            <a:rPr lang="cs-CZ" sz="2400" b="0" cap="none" spc="0" baseline="0">
              <a:ln w="0"/>
              <a:solidFill>
                <a:srgbClr val="FF0000"/>
              </a:solidFill>
              <a:effectLst>
                <a:outerShdw blurRad="38100" dist="19050" dir="2700000" algn="tl" rotWithShape="0">
                  <a:schemeClr val="dk1">
                    <a:alpha val="40000"/>
                  </a:schemeClr>
                </a:outerShdw>
              </a:effectLst>
            </a:rPr>
            <a:t> NEPOPTÁVAJÍ</a:t>
          </a:r>
          <a:endParaRPr lang="cs-CZ" sz="2400">
            <a:solidFill>
              <a:srgbClr val="FF0000"/>
            </a:solidFill>
          </a:endParaRPr>
        </a:p>
      </xdr:txBody>
    </xdr:sp>
    <xdr:clientData/>
  </xdr:twoCellAnchor>
  <xdr:twoCellAnchor>
    <xdr:from>
      <xdr:col>4</xdr:col>
      <xdr:colOff>650488</xdr:colOff>
      <xdr:row>508</xdr:row>
      <xdr:rowOff>69695</xdr:rowOff>
    </xdr:from>
    <xdr:to>
      <xdr:col>6</xdr:col>
      <xdr:colOff>674375</xdr:colOff>
      <xdr:row>511</xdr:row>
      <xdr:rowOff>83504</xdr:rowOff>
    </xdr:to>
    <xdr:sp macro="" textlink="">
      <xdr:nvSpPr>
        <xdr:cNvPr id="44" name="Obdélník: se zakulacenými rohy 43">
          <a:extLst>
            <a:ext uri="{FF2B5EF4-FFF2-40B4-BE49-F238E27FC236}">
              <a16:creationId xmlns:a16="http://schemas.microsoft.com/office/drawing/2014/main" id="{99825923-3E1E-491C-941C-B71BB31FA71E}"/>
            </a:ext>
          </a:extLst>
        </xdr:cNvPr>
        <xdr:cNvSpPr/>
      </xdr:nvSpPr>
      <xdr:spPr>
        <a:xfrm>
          <a:off x="5717788" y="106889395"/>
          <a:ext cx="2589287" cy="877409"/>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100" b="0" cap="none" spc="0">
              <a:ln w="0"/>
              <a:solidFill>
                <a:schemeClr val="tx1"/>
              </a:solidFill>
              <a:effectLst>
                <a:outerShdw blurRad="38100" dist="19050" dir="2700000" algn="tl" rotWithShape="0">
                  <a:schemeClr val="dk1">
                    <a:alpha val="40000"/>
                  </a:schemeClr>
                </a:outerShdw>
              </a:effectLst>
            </a:rPr>
            <a:t>VZOREK NENÍ DOSTAČUJÍCÍ PRO ANALYTICKÉ VYHODNOCENÍ</a:t>
          </a:r>
          <a:endParaRPr lang="cs-CZ" sz="1100"/>
        </a:p>
      </xdr:txBody>
    </xdr:sp>
    <xdr:clientData/>
  </xdr:twoCellAnchor>
  <xdr:twoCellAnchor>
    <xdr:from>
      <xdr:col>4</xdr:col>
      <xdr:colOff>650488</xdr:colOff>
      <xdr:row>548</xdr:row>
      <xdr:rowOff>69695</xdr:rowOff>
    </xdr:from>
    <xdr:to>
      <xdr:col>6</xdr:col>
      <xdr:colOff>674375</xdr:colOff>
      <xdr:row>551</xdr:row>
      <xdr:rowOff>83504</xdr:rowOff>
    </xdr:to>
    <xdr:sp macro="" textlink="">
      <xdr:nvSpPr>
        <xdr:cNvPr id="55" name="Obdélník: se zakulacenými rohy 54">
          <a:extLst>
            <a:ext uri="{FF2B5EF4-FFF2-40B4-BE49-F238E27FC236}">
              <a16:creationId xmlns:a16="http://schemas.microsoft.com/office/drawing/2014/main" id="{1724C163-4F5C-45BB-B050-CD0B1CD8BEE5}"/>
            </a:ext>
          </a:extLst>
        </xdr:cNvPr>
        <xdr:cNvSpPr/>
      </xdr:nvSpPr>
      <xdr:spPr>
        <a:xfrm>
          <a:off x="5717788" y="115690495"/>
          <a:ext cx="2589287" cy="623409"/>
        </a:xfrm>
        <a:prstGeom prst="roundRect">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100" b="0" cap="none" spc="0">
              <a:ln w="0"/>
              <a:solidFill>
                <a:schemeClr val="tx1"/>
              </a:solidFill>
              <a:effectLst>
                <a:outerShdw blurRad="38100" dist="19050" dir="2700000" algn="tl" rotWithShape="0">
                  <a:schemeClr val="dk1">
                    <a:alpha val="40000"/>
                  </a:schemeClr>
                </a:outerShdw>
              </a:effectLst>
            </a:rPr>
            <a:t>VZOREK NENÍ DOSTAČUJÍCÍ PRO ANALYTICKÉ VYHODNOCENÍ</a:t>
          </a:r>
          <a:endParaRPr lang="cs-CZ" sz="1100"/>
        </a:p>
      </xdr:txBody>
    </xdr:sp>
    <xdr:clientData/>
  </xdr:twoCellAnchor>
  <xdr:twoCellAnchor>
    <xdr:from>
      <xdr:col>9</xdr:col>
      <xdr:colOff>289710</xdr:colOff>
      <xdr:row>532</xdr:row>
      <xdr:rowOff>0</xdr:rowOff>
    </xdr:from>
    <xdr:to>
      <xdr:col>11</xdr:col>
      <xdr:colOff>819824</xdr:colOff>
      <xdr:row>536</xdr:row>
      <xdr:rowOff>156041</xdr:rowOff>
    </xdr:to>
    <xdr:sp macro="" textlink="">
      <xdr:nvSpPr>
        <xdr:cNvPr id="6" name="Řečová bublina: obdélníkový bublinový popisek se zakulacenými rohy 5">
          <a:extLst>
            <a:ext uri="{FF2B5EF4-FFF2-40B4-BE49-F238E27FC236}">
              <a16:creationId xmlns:a16="http://schemas.microsoft.com/office/drawing/2014/main" id="{A01591E3-C958-4839-876A-56A722DE3624}"/>
            </a:ext>
          </a:extLst>
        </xdr:cNvPr>
        <xdr:cNvSpPr/>
      </xdr:nvSpPr>
      <xdr:spPr>
        <a:xfrm>
          <a:off x="11846710" y="112369600"/>
          <a:ext cx="3171714" cy="968841"/>
        </a:xfrm>
        <a:prstGeom prst="wedgeRoundRectCallout">
          <a:avLst>
            <a:gd name="adj1" fmla="val -32586"/>
            <a:gd name="adj2" fmla="val 144130"/>
            <a:gd name="adj3" fmla="val 16667"/>
          </a:avLst>
        </a:prstGeom>
        <a:solidFill>
          <a:schemeClr val="bg1"/>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cs-CZ" sz="1100" b="0" cap="none" spc="0" baseline="0">
              <a:ln w="0"/>
              <a:solidFill>
                <a:schemeClr val="tx1"/>
              </a:solidFill>
              <a:effectLst>
                <a:outerShdw blurRad="38100" dist="19050" dir="2700000" algn="tl" rotWithShape="0">
                  <a:schemeClr val="dk1">
                    <a:alpha val="40000"/>
                  </a:schemeClr>
                </a:outerShdw>
              </a:effectLst>
            </a:rPr>
            <a:t>PODÍL NÁKLADŮ NA ŠKOLENÍ NA ZAMĚSTNANCE  IT VS. CELKOVÉ NÁKLADY NA ŠKOLENÍ VŠECH ZAMĚSTNANCŮ ÚŘADU/MINISTERSTVA</a:t>
          </a:r>
          <a:endParaRPr lang="cs-CZ"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821835</xdr:colOff>
      <xdr:row>579</xdr:row>
      <xdr:rowOff>118206</xdr:rowOff>
    </xdr:from>
    <xdr:to>
      <xdr:col>9</xdr:col>
      <xdr:colOff>647212</xdr:colOff>
      <xdr:row>599</xdr:row>
      <xdr:rowOff>48846</xdr:rowOff>
    </xdr:to>
    <xdr:graphicFrame macro="">
      <xdr:nvGraphicFramePr>
        <xdr:cNvPr id="22" name="Graf 21">
          <a:extLst>
            <a:ext uri="{FF2B5EF4-FFF2-40B4-BE49-F238E27FC236}">
              <a16:creationId xmlns:a16="http://schemas.microsoft.com/office/drawing/2014/main" id="{8D62E5DF-33EF-4145-A690-82E14A9662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681403</xdr:colOff>
      <xdr:row>579</xdr:row>
      <xdr:rowOff>142631</xdr:rowOff>
    </xdr:from>
    <xdr:to>
      <xdr:col>14</xdr:col>
      <xdr:colOff>317499</xdr:colOff>
      <xdr:row>599</xdr:row>
      <xdr:rowOff>24423</xdr:rowOff>
    </xdr:to>
    <xdr:graphicFrame macro="">
      <xdr:nvGraphicFramePr>
        <xdr:cNvPr id="23" name="Graf 22">
          <a:extLst>
            <a:ext uri="{FF2B5EF4-FFF2-40B4-BE49-F238E27FC236}">
              <a16:creationId xmlns:a16="http://schemas.microsoft.com/office/drawing/2014/main" id="{C87D0110-6F43-4B4C-97D2-A319A9EC87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382221</xdr:colOff>
      <xdr:row>579</xdr:row>
      <xdr:rowOff>154842</xdr:rowOff>
    </xdr:from>
    <xdr:to>
      <xdr:col>18</xdr:col>
      <xdr:colOff>1074615</xdr:colOff>
      <xdr:row>599</xdr:row>
      <xdr:rowOff>36634</xdr:rowOff>
    </xdr:to>
    <xdr:graphicFrame macro="">
      <xdr:nvGraphicFramePr>
        <xdr:cNvPr id="24" name="Graf 23">
          <a:extLst>
            <a:ext uri="{FF2B5EF4-FFF2-40B4-BE49-F238E27FC236}">
              <a16:creationId xmlns:a16="http://schemas.microsoft.com/office/drawing/2014/main" id="{5187C003-8983-4BEB-B08E-1A31D0533C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xdr:col>
      <xdr:colOff>524608</xdr:colOff>
      <xdr:row>619</xdr:row>
      <xdr:rowOff>59836</xdr:rowOff>
    </xdr:from>
    <xdr:to>
      <xdr:col>9</xdr:col>
      <xdr:colOff>346810</xdr:colOff>
      <xdr:row>639</xdr:row>
      <xdr:rowOff>88900</xdr:rowOff>
    </xdr:to>
    <xdr:graphicFrame macro="">
      <xdr:nvGraphicFramePr>
        <xdr:cNvPr id="57" name="Graf 56">
          <a:extLst>
            <a:ext uri="{FF2B5EF4-FFF2-40B4-BE49-F238E27FC236}">
              <a16:creationId xmlns:a16="http://schemas.microsoft.com/office/drawing/2014/main" id="{E343A787-B9F9-44AD-B249-0B1DD6DE0A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302336</xdr:colOff>
      <xdr:row>619</xdr:row>
      <xdr:rowOff>51191</xdr:rowOff>
    </xdr:from>
    <xdr:to>
      <xdr:col>18</xdr:col>
      <xdr:colOff>744882</xdr:colOff>
      <xdr:row>639</xdr:row>
      <xdr:rowOff>80255</xdr:rowOff>
    </xdr:to>
    <xdr:graphicFrame macro="">
      <xdr:nvGraphicFramePr>
        <xdr:cNvPr id="3" name="Graf 57">
          <a:extLst>
            <a:ext uri="{FF2B5EF4-FFF2-40B4-BE49-F238E27FC236}">
              <a16:creationId xmlns:a16="http://schemas.microsoft.com/office/drawing/2014/main" id="{B6FDB23A-B59A-4947-8837-828EB49CC6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430510</xdr:colOff>
      <xdr:row>619</xdr:row>
      <xdr:rowOff>47441</xdr:rowOff>
    </xdr:from>
    <xdr:to>
      <xdr:col>14</xdr:col>
      <xdr:colOff>253609</xdr:colOff>
      <xdr:row>639</xdr:row>
      <xdr:rowOff>76505</xdr:rowOff>
    </xdr:to>
    <xdr:graphicFrame macro="">
      <xdr:nvGraphicFramePr>
        <xdr:cNvPr id="59" name="Graf 58">
          <a:extLst>
            <a:ext uri="{FF2B5EF4-FFF2-40B4-BE49-F238E27FC236}">
              <a16:creationId xmlns:a16="http://schemas.microsoft.com/office/drawing/2014/main" id="{097546FE-EFFF-43A2-94A9-708E0651E6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31</xdr:col>
      <xdr:colOff>92597</xdr:colOff>
      <xdr:row>454</xdr:row>
      <xdr:rowOff>193769</xdr:rowOff>
    </xdr:from>
    <xdr:to>
      <xdr:col>42</xdr:col>
      <xdr:colOff>378739</xdr:colOff>
      <xdr:row>481</xdr:row>
      <xdr:rowOff>150608</xdr:rowOff>
    </xdr:to>
    <mc:AlternateContent xmlns:mc="http://schemas.openxmlformats.org/markup-compatibility/2006">
      <mc:Choice xmlns:cx1="http://schemas.microsoft.com/office/drawing/2015/9/8/chartex" Requires="cx1">
        <xdr:graphicFrame macro="">
          <xdr:nvGraphicFramePr>
            <xdr:cNvPr id="28" name="Graf 27">
              <a:extLst>
                <a:ext uri="{FF2B5EF4-FFF2-40B4-BE49-F238E27FC236}">
                  <a16:creationId xmlns:a16="http://schemas.microsoft.com/office/drawing/2014/main" id="{ECB92E15-C880-4F06-9F4C-53A608FDFCD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2"/>
            </a:graphicData>
          </a:graphic>
        </xdr:graphicFrame>
      </mc:Choice>
      <mc:Fallback>
        <xdr:sp macro="" textlink="">
          <xdr:nvSpPr>
            <xdr:cNvPr id="0" name=""/>
            <xdr:cNvSpPr>
              <a:spLocks noTextEdit="1"/>
            </xdr:cNvSpPr>
          </xdr:nvSpPr>
          <xdr:spPr>
            <a:xfrm>
              <a:off x="33099897" y="93475269"/>
              <a:ext cx="7690242" cy="5703589"/>
            </a:xfrm>
            <a:prstGeom prst="rect">
              <a:avLst/>
            </a:prstGeom>
            <a:solidFill>
              <a:prstClr val="white"/>
            </a:solidFill>
            <a:ln w="1">
              <a:solidFill>
                <a:prstClr val="green"/>
              </a:solidFill>
            </a:ln>
          </xdr:spPr>
          <xdr:txBody>
            <a:bodyPr vertOverflow="clip" horzOverflow="clip"/>
            <a:lstStyle/>
            <a:p>
              <a:r>
                <a:rPr lang="cs-CZ" sz="1100"/>
                <a:t>Tento graf není ve vaší verzi aplikace Excel dostupný.
Pokud upravíte tento obrazec nebo tento sešit uložíte v jiném formátu souboru, pak se graf trvale poruší.</a:t>
              </a:r>
            </a:p>
          </xdr:txBody>
        </xdr:sp>
      </mc:Fallback>
    </mc:AlternateContent>
    <xdr:clientData/>
  </xdr:twoCellAnchor>
  <xdr:twoCellAnchor>
    <xdr:from>
      <xdr:col>19</xdr:col>
      <xdr:colOff>828101</xdr:colOff>
      <xdr:row>474</xdr:row>
      <xdr:rowOff>195573</xdr:rowOff>
    </xdr:from>
    <xdr:to>
      <xdr:col>30</xdr:col>
      <xdr:colOff>579997</xdr:colOff>
      <xdr:row>498</xdr:row>
      <xdr:rowOff>83634</xdr:rowOff>
    </xdr:to>
    <mc:AlternateContent xmlns:mc="http://schemas.openxmlformats.org/markup-compatibility/2006">
      <mc:Choice xmlns:cx1="http://schemas.microsoft.com/office/drawing/2015/9/8/chartex" Requires="cx1">
        <xdr:graphicFrame macro="">
          <xdr:nvGraphicFramePr>
            <xdr:cNvPr id="29" name="Graf 28">
              <a:extLst>
                <a:ext uri="{FF2B5EF4-FFF2-40B4-BE49-F238E27FC236}">
                  <a16:creationId xmlns:a16="http://schemas.microsoft.com/office/drawing/2014/main" id="{8FA017A3-137F-4E60-B7A5-9FE59950D79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3"/>
            </a:graphicData>
          </a:graphic>
        </xdr:graphicFrame>
      </mc:Choice>
      <mc:Fallback>
        <xdr:sp macro="" textlink="">
          <xdr:nvSpPr>
            <xdr:cNvPr id="0" name=""/>
            <xdr:cNvSpPr>
              <a:spLocks noTextEdit="1"/>
            </xdr:cNvSpPr>
          </xdr:nvSpPr>
          <xdr:spPr>
            <a:xfrm>
              <a:off x="25878851" y="97845873"/>
              <a:ext cx="7035346" cy="5044261"/>
            </a:xfrm>
            <a:prstGeom prst="rect">
              <a:avLst/>
            </a:prstGeom>
            <a:solidFill>
              <a:prstClr val="white"/>
            </a:solidFill>
            <a:ln w="1">
              <a:solidFill>
                <a:prstClr val="green"/>
              </a:solidFill>
            </a:ln>
          </xdr:spPr>
          <xdr:txBody>
            <a:bodyPr vertOverflow="clip" horzOverflow="clip"/>
            <a:lstStyle/>
            <a:p>
              <a:r>
                <a:rPr lang="cs-CZ" sz="1100"/>
                <a:t>Tento graf není ve vaší verzi aplikace Excel dostupný.
Pokud upravíte tento obrazec nebo tento sešit uložíte v jiném formátu souboru, pak se graf trvale poruší.</a:t>
              </a:r>
            </a:p>
          </xdr:txBody>
        </xdr:sp>
      </mc:Fallback>
    </mc:AlternateContent>
    <xdr:clientData/>
  </xdr:twoCellAnchor>
  <xdr:twoCellAnchor>
    <xdr:from>
      <xdr:col>32</xdr:col>
      <xdr:colOff>47037</xdr:colOff>
      <xdr:row>462</xdr:row>
      <xdr:rowOff>39472</xdr:rowOff>
    </xdr:from>
    <xdr:to>
      <xdr:col>35</xdr:col>
      <xdr:colOff>298644</xdr:colOff>
      <xdr:row>465</xdr:row>
      <xdr:rowOff>186190</xdr:rowOff>
    </xdr:to>
    <xdr:sp macro="" textlink="">
      <xdr:nvSpPr>
        <xdr:cNvPr id="2" name="Řečová bublina: obdélníkový bublinový popisek se zakulacenými rohy 1">
          <a:extLst>
            <a:ext uri="{FF2B5EF4-FFF2-40B4-BE49-F238E27FC236}">
              <a16:creationId xmlns:a16="http://schemas.microsoft.com/office/drawing/2014/main" id="{48DB46B9-D12D-4D5C-A524-513CA18FC80B}"/>
            </a:ext>
          </a:extLst>
        </xdr:cNvPr>
        <xdr:cNvSpPr/>
      </xdr:nvSpPr>
      <xdr:spPr>
        <a:xfrm>
          <a:off x="34425937" y="97029372"/>
          <a:ext cx="2270907" cy="756318"/>
        </a:xfrm>
        <a:prstGeom prst="wedgeRoundRectCallout">
          <a:avLst>
            <a:gd name="adj1" fmla="val 41310"/>
            <a:gd name="adj2" fmla="val 149905"/>
            <a:gd name="adj3" fmla="val 16667"/>
          </a:avLst>
        </a:prstGeom>
        <a:solidFill>
          <a:srgbClr val="00B0F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cs-CZ" sz="1800" b="1"/>
            <a:t>MEDIÁN = 57 tis.</a:t>
          </a:r>
          <a:r>
            <a:rPr lang="cs-CZ" sz="1800" b="1" baseline="0"/>
            <a:t> Kč</a:t>
          </a:r>
          <a:endParaRPr lang="cs-CZ" sz="1800" b="1"/>
        </a:p>
      </xdr:txBody>
    </xdr:sp>
    <xdr:clientData/>
  </xdr:twoCellAnchor>
  <xdr:twoCellAnchor>
    <xdr:from>
      <xdr:col>38</xdr:col>
      <xdr:colOff>577837</xdr:colOff>
      <xdr:row>466</xdr:row>
      <xdr:rowOff>188685</xdr:rowOff>
    </xdr:from>
    <xdr:to>
      <xdr:col>42</xdr:col>
      <xdr:colOff>24534</xdr:colOff>
      <xdr:row>470</xdr:row>
      <xdr:rowOff>120445</xdr:rowOff>
    </xdr:to>
    <xdr:sp macro="" textlink="">
      <xdr:nvSpPr>
        <xdr:cNvPr id="34" name="Řečová bublina: obdélníkový bublinový popisek se zakulacenými rohy 33">
          <a:extLst>
            <a:ext uri="{FF2B5EF4-FFF2-40B4-BE49-F238E27FC236}">
              <a16:creationId xmlns:a16="http://schemas.microsoft.com/office/drawing/2014/main" id="{58938B6A-6E01-4B6E-BAE4-090C08A7299F}"/>
            </a:ext>
          </a:extLst>
        </xdr:cNvPr>
        <xdr:cNvSpPr/>
      </xdr:nvSpPr>
      <xdr:spPr>
        <a:xfrm>
          <a:off x="38995337" y="97991385"/>
          <a:ext cx="2139097" cy="744560"/>
        </a:xfrm>
        <a:prstGeom prst="wedgeRoundRectCallout">
          <a:avLst>
            <a:gd name="adj1" fmla="val -42155"/>
            <a:gd name="adj2" fmla="val 116288"/>
            <a:gd name="adj3" fmla="val 16667"/>
          </a:avLst>
        </a:prstGeom>
        <a:solidFill>
          <a:srgbClr val="00206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cs-CZ" sz="1800" b="1"/>
            <a:t>MEDIÁN = 45 tis.</a:t>
          </a:r>
          <a:r>
            <a:rPr lang="cs-CZ" sz="1800" b="1" baseline="0"/>
            <a:t> Kč</a:t>
          </a:r>
          <a:endParaRPr lang="cs-CZ" sz="1800" b="1"/>
        </a:p>
      </xdr:txBody>
    </xdr:sp>
    <xdr:clientData/>
  </xdr:twoCellAnchor>
  <xdr:twoCellAnchor>
    <xdr:from>
      <xdr:col>12</xdr:col>
      <xdr:colOff>238124</xdr:colOff>
      <xdr:row>395</xdr:row>
      <xdr:rowOff>180974</xdr:rowOff>
    </xdr:from>
    <xdr:to>
      <xdr:col>18</xdr:col>
      <xdr:colOff>39687</xdr:colOff>
      <xdr:row>415</xdr:row>
      <xdr:rowOff>158749</xdr:rowOff>
    </xdr:to>
    <xdr:graphicFrame macro="">
      <xdr:nvGraphicFramePr>
        <xdr:cNvPr id="14" name="Graf 13">
          <a:extLst>
            <a:ext uri="{FF2B5EF4-FFF2-40B4-BE49-F238E27FC236}">
              <a16:creationId xmlns:a16="http://schemas.microsoft.com/office/drawing/2014/main" id="{E8C9C9D9-3403-45DB-B412-80A3CC2283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18</xdr:col>
      <xdr:colOff>119062</xdr:colOff>
      <xdr:row>395</xdr:row>
      <xdr:rowOff>188120</xdr:rowOff>
    </xdr:from>
    <xdr:to>
      <xdr:col>30</xdr:col>
      <xdr:colOff>416719</xdr:colOff>
      <xdr:row>415</xdr:row>
      <xdr:rowOff>184945</xdr:rowOff>
    </xdr:to>
    <xdr:graphicFrame macro="">
      <xdr:nvGraphicFramePr>
        <xdr:cNvPr id="39" name="Graf 38">
          <a:extLst>
            <a:ext uri="{FF2B5EF4-FFF2-40B4-BE49-F238E27FC236}">
              <a16:creationId xmlns:a16="http://schemas.microsoft.com/office/drawing/2014/main" id="{BB3854C6-097A-4BF6-9C18-B576D20F89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13</xdr:col>
      <xdr:colOff>955132</xdr:colOff>
      <xdr:row>416</xdr:row>
      <xdr:rowOff>77248</xdr:rowOff>
    </xdr:from>
    <xdr:to>
      <xdr:col>18</xdr:col>
      <xdr:colOff>26193</xdr:colOff>
      <xdr:row>432</xdr:row>
      <xdr:rowOff>144642</xdr:rowOff>
    </xdr:to>
    <xdr:graphicFrame macro="">
      <xdr:nvGraphicFramePr>
        <xdr:cNvPr id="15" name="Graf 14">
          <a:extLst>
            <a:ext uri="{FF2B5EF4-FFF2-40B4-BE49-F238E27FC236}">
              <a16:creationId xmlns:a16="http://schemas.microsoft.com/office/drawing/2014/main" id="{F24A5A00-BD5E-4841-BA3D-9078ACE698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18</xdr:col>
      <xdr:colOff>112713</xdr:colOff>
      <xdr:row>416</xdr:row>
      <xdr:rowOff>72760</xdr:rowOff>
    </xdr:from>
    <xdr:to>
      <xdr:col>27</xdr:col>
      <xdr:colOff>160074</xdr:colOff>
      <xdr:row>432</xdr:row>
      <xdr:rowOff>135731</xdr:rowOff>
    </xdr:to>
    <xdr:graphicFrame macro="">
      <xdr:nvGraphicFramePr>
        <xdr:cNvPr id="41" name="Graf 40">
          <a:extLst>
            <a:ext uri="{FF2B5EF4-FFF2-40B4-BE49-F238E27FC236}">
              <a16:creationId xmlns:a16="http://schemas.microsoft.com/office/drawing/2014/main" id="{6ED550C8-EBD9-41FD-8D03-25F9162732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24</xdr:col>
      <xdr:colOff>187721</xdr:colOff>
      <xdr:row>320</xdr:row>
      <xdr:rowOff>142875</xdr:rowOff>
    </xdr:from>
    <xdr:to>
      <xdr:col>44</xdr:col>
      <xdr:colOff>337344</xdr:colOff>
      <xdr:row>355</xdr:row>
      <xdr:rowOff>181769</xdr:rowOff>
    </xdr:to>
    <xdr:graphicFrame macro="">
      <xdr:nvGraphicFramePr>
        <xdr:cNvPr id="16" name="Graf 15">
          <a:extLst>
            <a:ext uri="{FF2B5EF4-FFF2-40B4-BE49-F238E27FC236}">
              <a16:creationId xmlns:a16="http://schemas.microsoft.com/office/drawing/2014/main" id="{1FC276A8-A3BC-477F-A3B1-F5AD364EAA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oneCellAnchor>
    <xdr:from>
      <xdr:col>27</xdr:col>
      <xdr:colOff>423333</xdr:colOff>
      <xdr:row>323</xdr:row>
      <xdr:rowOff>38484</xdr:rowOff>
    </xdr:from>
    <xdr:ext cx="884794" cy="374141"/>
    <xdr:sp macro="" textlink="">
      <xdr:nvSpPr>
        <xdr:cNvPr id="5" name="TextovéPole 4">
          <a:extLst>
            <a:ext uri="{FF2B5EF4-FFF2-40B4-BE49-F238E27FC236}">
              <a16:creationId xmlns:a16="http://schemas.microsoft.com/office/drawing/2014/main" id="{A1A3626A-0A7A-47EE-9ADA-9297C0821FB7}"/>
            </a:ext>
          </a:extLst>
        </xdr:cNvPr>
        <xdr:cNvSpPr txBox="1"/>
      </xdr:nvSpPr>
      <xdr:spPr>
        <a:xfrm>
          <a:off x="31411333" y="68110484"/>
          <a:ext cx="88479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1800" b="1">
              <a:solidFill>
                <a:srgbClr val="C00000"/>
              </a:solidFill>
            </a:rPr>
            <a:t>Chyba?</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2</xdr:col>
      <xdr:colOff>438915</xdr:colOff>
      <xdr:row>3</xdr:row>
      <xdr:rowOff>141320</xdr:rowOff>
    </xdr:from>
    <xdr:to>
      <xdr:col>15</xdr:col>
      <xdr:colOff>266527</xdr:colOff>
      <xdr:row>26</xdr:row>
      <xdr:rowOff>87157</xdr:rowOff>
    </xdr:to>
    <xdr:graphicFrame macro="">
      <xdr:nvGraphicFramePr>
        <xdr:cNvPr id="11" name="Graf 10">
          <a:extLst>
            <a:ext uri="{FF2B5EF4-FFF2-40B4-BE49-F238E27FC236}">
              <a16:creationId xmlns:a16="http://schemas.microsoft.com/office/drawing/2014/main" id="{F6CC286C-AC96-4FC5-98FD-A15D9206B2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327513</xdr:colOff>
      <xdr:row>85</xdr:row>
      <xdr:rowOff>12451</xdr:rowOff>
    </xdr:from>
    <xdr:to>
      <xdr:col>15</xdr:col>
      <xdr:colOff>276929</xdr:colOff>
      <xdr:row>107</xdr:row>
      <xdr:rowOff>135107</xdr:rowOff>
    </xdr:to>
    <xdr:graphicFrame macro="">
      <xdr:nvGraphicFramePr>
        <xdr:cNvPr id="14" name="Graf 13">
          <a:extLst>
            <a:ext uri="{FF2B5EF4-FFF2-40B4-BE49-F238E27FC236}">
              <a16:creationId xmlns:a16="http://schemas.microsoft.com/office/drawing/2014/main" id="{3D2D0891-94A8-4897-A32F-09CDC0490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330129</xdr:colOff>
      <xdr:row>124</xdr:row>
      <xdr:rowOff>174315</xdr:rowOff>
    </xdr:from>
    <xdr:to>
      <xdr:col>14</xdr:col>
      <xdr:colOff>307757</xdr:colOff>
      <xdr:row>147</xdr:row>
      <xdr:rowOff>107326</xdr:rowOff>
    </xdr:to>
    <xdr:graphicFrame macro="">
      <xdr:nvGraphicFramePr>
        <xdr:cNvPr id="15" name="Graf 14">
          <a:extLst>
            <a:ext uri="{FF2B5EF4-FFF2-40B4-BE49-F238E27FC236}">
              <a16:creationId xmlns:a16="http://schemas.microsoft.com/office/drawing/2014/main" id="{C8457903-1F48-4CA5-AF10-8DDA4A66B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302559</xdr:colOff>
      <xdr:row>166</xdr:row>
      <xdr:rowOff>0</xdr:rowOff>
    </xdr:from>
    <xdr:to>
      <xdr:col>15</xdr:col>
      <xdr:colOff>251975</xdr:colOff>
      <xdr:row>188</xdr:row>
      <xdr:rowOff>143075</xdr:rowOff>
    </xdr:to>
    <xdr:graphicFrame macro="">
      <xdr:nvGraphicFramePr>
        <xdr:cNvPr id="16" name="Graf 15">
          <a:extLst>
            <a:ext uri="{FF2B5EF4-FFF2-40B4-BE49-F238E27FC236}">
              <a16:creationId xmlns:a16="http://schemas.microsoft.com/office/drawing/2014/main" id="{792C20EA-D553-48E5-9CE0-40BD361213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286373</xdr:colOff>
      <xdr:row>206</xdr:row>
      <xdr:rowOff>112057</xdr:rowOff>
    </xdr:from>
    <xdr:to>
      <xdr:col>15</xdr:col>
      <xdr:colOff>107543</xdr:colOff>
      <xdr:row>229</xdr:row>
      <xdr:rowOff>65255</xdr:rowOff>
    </xdr:to>
    <xdr:graphicFrame macro="">
      <xdr:nvGraphicFramePr>
        <xdr:cNvPr id="17" name="Graf 16">
          <a:extLst>
            <a:ext uri="{FF2B5EF4-FFF2-40B4-BE49-F238E27FC236}">
              <a16:creationId xmlns:a16="http://schemas.microsoft.com/office/drawing/2014/main" id="{C1778723-95B3-4768-B1FE-69BECB85BB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272676</xdr:colOff>
      <xdr:row>246</xdr:row>
      <xdr:rowOff>112059</xdr:rowOff>
    </xdr:from>
    <xdr:to>
      <xdr:col>14</xdr:col>
      <xdr:colOff>496013</xdr:colOff>
      <xdr:row>269</xdr:row>
      <xdr:rowOff>88041</xdr:rowOff>
    </xdr:to>
    <xdr:graphicFrame macro="">
      <xdr:nvGraphicFramePr>
        <xdr:cNvPr id="18" name="Graf 17">
          <a:extLst>
            <a:ext uri="{FF2B5EF4-FFF2-40B4-BE49-F238E27FC236}">
              <a16:creationId xmlns:a16="http://schemas.microsoft.com/office/drawing/2014/main" id="{422A66CB-97D5-486A-ADF6-792E823E75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273035</xdr:colOff>
      <xdr:row>287</xdr:row>
      <xdr:rowOff>74706</xdr:rowOff>
    </xdr:from>
    <xdr:to>
      <xdr:col>15</xdr:col>
      <xdr:colOff>213379</xdr:colOff>
      <xdr:row>310</xdr:row>
      <xdr:rowOff>67072</xdr:rowOff>
    </xdr:to>
    <xdr:graphicFrame macro="">
      <xdr:nvGraphicFramePr>
        <xdr:cNvPr id="20" name="Graf 19">
          <a:extLst>
            <a:ext uri="{FF2B5EF4-FFF2-40B4-BE49-F238E27FC236}">
              <a16:creationId xmlns:a16="http://schemas.microsoft.com/office/drawing/2014/main" id="{E7CAE5B2-D4A4-4B9E-B586-7D9CF074F0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294377</xdr:colOff>
      <xdr:row>327</xdr:row>
      <xdr:rowOff>124511</xdr:rowOff>
    </xdr:from>
    <xdr:to>
      <xdr:col>14</xdr:col>
      <xdr:colOff>283635</xdr:colOff>
      <xdr:row>350</xdr:row>
      <xdr:rowOff>137849</xdr:rowOff>
    </xdr:to>
    <xdr:graphicFrame macro="">
      <xdr:nvGraphicFramePr>
        <xdr:cNvPr id="21" name="Graf 20">
          <a:extLst>
            <a:ext uri="{FF2B5EF4-FFF2-40B4-BE49-F238E27FC236}">
              <a16:creationId xmlns:a16="http://schemas.microsoft.com/office/drawing/2014/main" id="{9579FA6A-8298-4AF2-AFAD-8B03EB3C5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328174</xdr:colOff>
      <xdr:row>368</xdr:row>
      <xdr:rowOff>112058</xdr:rowOff>
    </xdr:from>
    <xdr:to>
      <xdr:col>15</xdr:col>
      <xdr:colOff>268518</xdr:colOff>
      <xdr:row>391</xdr:row>
      <xdr:rowOff>111628</xdr:rowOff>
    </xdr:to>
    <xdr:graphicFrame macro="">
      <xdr:nvGraphicFramePr>
        <xdr:cNvPr id="22" name="Graf 21">
          <a:extLst>
            <a:ext uri="{FF2B5EF4-FFF2-40B4-BE49-F238E27FC236}">
              <a16:creationId xmlns:a16="http://schemas.microsoft.com/office/drawing/2014/main" id="{22B1E3B5-C9B6-42E3-97F8-8AFBB9A4B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400361</xdr:colOff>
      <xdr:row>43</xdr:row>
      <xdr:rowOff>124511</xdr:rowOff>
    </xdr:from>
    <xdr:to>
      <xdr:col>14</xdr:col>
      <xdr:colOff>485692</xdr:colOff>
      <xdr:row>66</xdr:row>
      <xdr:rowOff>31440</xdr:rowOff>
    </xdr:to>
    <xdr:graphicFrame macro="">
      <xdr:nvGraphicFramePr>
        <xdr:cNvPr id="23" name="Graf 22">
          <a:extLst>
            <a:ext uri="{FF2B5EF4-FFF2-40B4-BE49-F238E27FC236}">
              <a16:creationId xmlns:a16="http://schemas.microsoft.com/office/drawing/2014/main" id="{B3F29F77-9446-4EA7-91C4-66EBE3CCC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0.19825</cdr:x>
      <cdr:y>0.37873</cdr:y>
    </cdr:from>
    <cdr:to>
      <cdr:x>0.3493</cdr:x>
      <cdr:y>0.44116</cdr:y>
    </cdr:to>
    <cdr:sp macro="" textlink="">
      <cdr:nvSpPr>
        <cdr:cNvPr id="2" name="TextovéPole 97">
          <a:extLst xmlns:a="http://schemas.openxmlformats.org/drawingml/2006/main">
            <a:ext uri="{FF2B5EF4-FFF2-40B4-BE49-F238E27FC236}">
              <a16:creationId xmlns:a16="http://schemas.microsoft.com/office/drawing/2014/main" id="{DF8B2ABE-80B0-468D-9614-AB8F33744D6A}"/>
            </a:ext>
          </a:extLst>
        </cdr:cNvPr>
        <cdr:cNvSpPr txBox="1"/>
      </cdr:nvSpPr>
      <cdr:spPr>
        <a:xfrm xmlns:a="http://schemas.openxmlformats.org/drawingml/2006/main">
          <a:off x="2658031" y="2765554"/>
          <a:ext cx="2025151" cy="455877"/>
        </a:xfrm>
        <a:prstGeom xmlns:a="http://schemas.openxmlformats.org/drawingml/2006/main" prst="rect">
          <a:avLst/>
        </a:prstGeom>
        <a:solidFill xmlns:a="http://schemas.openxmlformats.org/drawingml/2006/main">
          <a:schemeClr val="tx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cs-CZ" sz="1800" b="1">
              <a:solidFill>
                <a:schemeClr val="bg1"/>
              </a:solidFill>
            </a:rPr>
            <a:t>CELKOVÝ</a:t>
          </a:r>
          <a:r>
            <a:rPr lang="cs-CZ" sz="1800" b="1" baseline="0">
              <a:solidFill>
                <a:schemeClr val="bg1"/>
              </a:solidFill>
            </a:rPr>
            <a:t> PRŮMĚR</a:t>
          </a:r>
          <a:r>
            <a:rPr lang="cs-CZ" sz="1800" b="1">
              <a:solidFill>
                <a:schemeClr val="bg1"/>
              </a:solidFill>
            </a:rPr>
            <a:t> </a:t>
          </a:r>
        </a:p>
      </cdr:txBody>
    </cdr:sp>
  </cdr:relSizeAnchor>
  <cdr:relSizeAnchor xmlns:cdr="http://schemas.openxmlformats.org/drawingml/2006/chartDrawing">
    <cdr:from>
      <cdr:x>0.35306</cdr:x>
      <cdr:y>0.34513</cdr:y>
    </cdr:from>
    <cdr:to>
      <cdr:x>0.403</cdr:x>
      <cdr:y>0.44909</cdr:y>
    </cdr:to>
    <cdr:sp macro="" textlink="VÝSLEDKY_1_2_3!$D$778">
      <cdr:nvSpPr>
        <cdr:cNvPr id="3" name="Obdélník: se zakulacenými rohy 2">
          <a:extLst xmlns:a="http://schemas.openxmlformats.org/drawingml/2006/main">
            <a:ext uri="{FF2B5EF4-FFF2-40B4-BE49-F238E27FC236}">
              <a16:creationId xmlns:a16="http://schemas.microsoft.com/office/drawing/2014/main" id="{851DCB9C-3673-40EA-A91F-FB10AB0FA64B}"/>
            </a:ext>
          </a:extLst>
        </cdr:cNvPr>
        <cdr:cNvSpPr/>
      </cdr:nvSpPr>
      <cdr:spPr>
        <a:xfrm xmlns:a="http://schemas.openxmlformats.org/drawingml/2006/main">
          <a:off x="4733498" y="2520213"/>
          <a:ext cx="669553" cy="759138"/>
        </a:xfrm>
        <a:prstGeom xmlns:a="http://schemas.openxmlformats.org/drawingml/2006/main" prst="roundRect">
          <a:avLst/>
        </a:prstGeom>
        <a:solidFill xmlns:a="http://schemas.openxmlformats.org/drawingml/2006/main">
          <a:schemeClr val="tx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7FB686DB-1058-420F-9CF6-4CA4723E27F8}" type="TxLink">
            <a:rPr lang="en-US" sz="1800" b="1" i="0" u="none" strike="noStrike">
              <a:solidFill>
                <a:schemeClr val="bg1"/>
              </a:solidFill>
              <a:latin typeface="Calibri"/>
              <a:cs typeface="Calibri"/>
            </a:rPr>
            <a:pPr algn="ctr"/>
            <a:t>3,21</a:t>
          </a:fld>
          <a:endParaRPr lang="cs-CZ" sz="1800" b="1">
            <a:solidFill>
              <a:schemeClr val="bg1"/>
            </a:solidFill>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0.24934</cdr:x>
      <cdr:y>0.74352</cdr:y>
    </cdr:from>
    <cdr:to>
      <cdr:x>0.40482</cdr:x>
      <cdr:y>0.82035</cdr:y>
    </cdr:to>
    <cdr:sp macro="" textlink="">
      <cdr:nvSpPr>
        <cdr:cNvPr id="2" name="TextovéPole 97">
          <a:extLst xmlns:a="http://schemas.openxmlformats.org/drawingml/2006/main">
            <a:ext uri="{FF2B5EF4-FFF2-40B4-BE49-F238E27FC236}">
              <a16:creationId xmlns:a16="http://schemas.microsoft.com/office/drawing/2014/main" id="{B6E038ED-9D1A-4407-B63D-753F2BFD42EE}"/>
            </a:ext>
          </a:extLst>
        </cdr:cNvPr>
        <cdr:cNvSpPr txBox="1"/>
      </cdr:nvSpPr>
      <cdr:spPr>
        <a:xfrm xmlns:a="http://schemas.openxmlformats.org/drawingml/2006/main">
          <a:off x="3204902" y="4409420"/>
          <a:ext cx="1998476" cy="455641"/>
        </a:xfrm>
        <a:prstGeom xmlns:a="http://schemas.openxmlformats.org/drawingml/2006/main" prst="rect">
          <a:avLst/>
        </a:prstGeom>
        <a:solidFill xmlns:a="http://schemas.openxmlformats.org/drawingml/2006/main">
          <a:schemeClr val="tx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cs-CZ" sz="1800" b="1">
              <a:solidFill>
                <a:schemeClr val="bg1"/>
              </a:solidFill>
            </a:rPr>
            <a:t>CELKOVÝ</a:t>
          </a:r>
          <a:r>
            <a:rPr lang="cs-CZ" sz="1800" b="1" baseline="0">
              <a:solidFill>
                <a:schemeClr val="bg1"/>
              </a:solidFill>
            </a:rPr>
            <a:t> PRŮMĚR</a:t>
          </a:r>
          <a:r>
            <a:rPr lang="cs-CZ" sz="1800" b="1">
              <a:solidFill>
                <a:schemeClr val="bg1"/>
              </a:solidFill>
            </a:rPr>
            <a:t> </a:t>
          </a:r>
        </a:p>
      </cdr:txBody>
    </cdr:sp>
  </cdr:relSizeAnchor>
  <cdr:relSizeAnchor xmlns:cdr="http://schemas.openxmlformats.org/drawingml/2006/chartDrawing">
    <cdr:from>
      <cdr:x>0.28392</cdr:x>
      <cdr:y>0.60968</cdr:y>
    </cdr:from>
    <cdr:to>
      <cdr:x>0.33533</cdr:x>
      <cdr:y>0.73764</cdr:y>
    </cdr:to>
    <cdr:sp macro="" textlink="VÝSLEDKY_1_2_3!$D$395">
      <cdr:nvSpPr>
        <cdr:cNvPr id="3" name="Obdélník: se zakulacenými rohy 2">
          <a:extLst xmlns:a="http://schemas.openxmlformats.org/drawingml/2006/main">
            <a:ext uri="{FF2B5EF4-FFF2-40B4-BE49-F238E27FC236}">
              <a16:creationId xmlns:a16="http://schemas.microsoft.com/office/drawing/2014/main" id="{DB1A4DF1-E089-4BC1-81C7-905CD45CE602}"/>
            </a:ext>
          </a:extLst>
        </cdr:cNvPr>
        <cdr:cNvSpPr/>
      </cdr:nvSpPr>
      <cdr:spPr>
        <a:xfrm xmlns:a="http://schemas.openxmlformats.org/drawingml/2006/main">
          <a:off x="3649354" y="3615696"/>
          <a:ext cx="660803" cy="758867"/>
        </a:xfrm>
        <a:prstGeom xmlns:a="http://schemas.openxmlformats.org/drawingml/2006/main" prst="roundRect">
          <a:avLst/>
        </a:prstGeom>
        <a:solidFill xmlns:a="http://schemas.openxmlformats.org/drawingml/2006/main">
          <a:schemeClr val="tx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AA681DEA-0781-4E3F-B65E-B13E3A54B821}" type="TxLink">
            <a:rPr lang="en-US" sz="1800" b="1" i="0" u="none" strike="noStrike">
              <a:solidFill>
                <a:schemeClr val="bg1"/>
              </a:solidFill>
              <a:latin typeface="Calibri"/>
              <a:cs typeface="Calibri"/>
            </a:rPr>
            <a:pPr algn="ctr"/>
            <a:t>2,85</a:t>
          </a:fld>
          <a:endParaRPr lang="cs-CZ" sz="1800" b="1">
            <a:solidFill>
              <a:schemeClr val="bg1"/>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0.16454</cdr:x>
      <cdr:y>0.39764</cdr:y>
    </cdr:from>
    <cdr:to>
      <cdr:x>0.31047</cdr:x>
      <cdr:y>0.46185</cdr:y>
    </cdr:to>
    <cdr:sp macro="" textlink="">
      <cdr:nvSpPr>
        <cdr:cNvPr id="2" name="TextovéPole 97">
          <a:extLst xmlns:a="http://schemas.openxmlformats.org/drawingml/2006/main">
            <a:ext uri="{FF2B5EF4-FFF2-40B4-BE49-F238E27FC236}">
              <a16:creationId xmlns:a16="http://schemas.microsoft.com/office/drawing/2014/main" id="{B95D86DD-54E6-4F6A-B73F-235A75563BF1}"/>
            </a:ext>
          </a:extLst>
        </cdr:cNvPr>
        <cdr:cNvSpPr txBox="1"/>
      </cdr:nvSpPr>
      <cdr:spPr>
        <a:xfrm xmlns:a="http://schemas.openxmlformats.org/drawingml/2006/main">
          <a:off x="2263017" y="2822936"/>
          <a:ext cx="2007051" cy="455840"/>
        </a:xfrm>
        <a:prstGeom xmlns:a="http://schemas.openxmlformats.org/drawingml/2006/main" prst="rect">
          <a:avLst/>
        </a:prstGeom>
        <a:solidFill xmlns:a="http://schemas.openxmlformats.org/drawingml/2006/main">
          <a:schemeClr val="tx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cs-CZ" sz="1800" b="1">
              <a:solidFill>
                <a:schemeClr val="bg1"/>
              </a:solidFill>
            </a:rPr>
            <a:t>CELKOVÝ</a:t>
          </a:r>
          <a:r>
            <a:rPr lang="cs-CZ" sz="1800" b="1" baseline="0">
              <a:solidFill>
                <a:schemeClr val="bg1"/>
              </a:solidFill>
            </a:rPr>
            <a:t> PRŮMĚR</a:t>
          </a:r>
          <a:r>
            <a:rPr lang="cs-CZ" sz="1800" b="1">
              <a:solidFill>
                <a:schemeClr val="bg1"/>
              </a:solidFill>
            </a:rPr>
            <a:t> </a:t>
          </a:r>
        </a:p>
      </cdr:txBody>
    </cdr:sp>
  </cdr:relSizeAnchor>
  <cdr:relSizeAnchor xmlns:cdr="http://schemas.openxmlformats.org/drawingml/2006/chartDrawing">
    <cdr:from>
      <cdr:x>0.22168</cdr:x>
      <cdr:y>0.46779</cdr:y>
    </cdr:from>
    <cdr:to>
      <cdr:x>0.26993</cdr:x>
      <cdr:y>0.57472</cdr:y>
    </cdr:to>
    <cdr:sp macro="" textlink="VÝSLEDKY_1_2_3!$D$265">
      <cdr:nvSpPr>
        <cdr:cNvPr id="3" name="Obdélník: se zakulacenými rohy 2">
          <a:extLst xmlns:a="http://schemas.openxmlformats.org/drawingml/2006/main">
            <a:ext uri="{FF2B5EF4-FFF2-40B4-BE49-F238E27FC236}">
              <a16:creationId xmlns:a16="http://schemas.microsoft.com/office/drawing/2014/main" id="{BBC43DEE-5F56-4F8F-8934-5C3614C173B4}"/>
            </a:ext>
          </a:extLst>
        </cdr:cNvPr>
        <cdr:cNvSpPr/>
      </cdr:nvSpPr>
      <cdr:spPr>
        <a:xfrm xmlns:a="http://schemas.openxmlformats.org/drawingml/2006/main">
          <a:off x="3048893" y="3320940"/>
          <a:ext cx="663608" cy="759117"/>
        </a:xfrm>
        <a:prstGeom xmlns:a="http://schemas.openxmlformats.org/drawingml/2006/main" prst="roundRect">
          <a:avLst/>
        </a:prstGeom>
        <a:solidFill xmlns:a="http://schemas.openxmlformats.org/drawingml/2006/main">
          <a:schemeClr val="tx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390A4B29-6B26-495D-9270-699D98AE50B8}" type="TxLink">
            <a:rPr lang="en-US" sz="1800" b="1" i="0" u="none" strike="noStrike">
              <a:solidFill>
                <a:schemeClr val="bg1"/>
              </a:solidFill>
              <a:latin typeface="Calibri"/>
              <a:cs typeface="Calibri"/>
            </a:rPr>
            <a:pPr algn="ctr"/>
            <a:t>2,67</a:t>
          </a:fld>
          <a:endParaRPr lang="cs-CZ" sz="1800" b="1">
            <a:solidFill>
              <a:schemeClr val="bg1"/>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0.12898</cdr:x>
      <cdr:y>0.49816</cdr:y>
    </cdr:from>
    <cdr:to>
      <cdr:x>0.27487</cdr:x>
      <cdr:y>0.56383</cdr:y>
    </cdr:to>
    <cdr:sp macro="" textlink="">
      <cdr:nvSpPr>
        <cdr:cNvPr id="2" name="TextovéPole 97">
          <a:extLst xmlns:a="http://schemas.openxmlformats.org/drawingml/2006/main">
            <a:ext uri="{FF2B5EF4-FFF2-40B4-BE49-F238E27FC236}">
              <a16:creationId xmlns:a16="http://schemas.microsoft.com/office/drawing/2014/main" id="{0CC13F08-FCCF-4A18-A118-7B62050A8B27}"/>
            </a:ext>
          </a:extLst>
        </cdr:cNvPr>
        <cdr:cNvSpPr txBox="1"/>
      </cdr:nvSpPr>
      <cdr:spPr>
        <a:xfrm xmlns:a="http://schemas.openxmlformats.org/drawingml/2006/main">
          <a:off x="1774336" y="3456878"/>
          <a:ext cx="2007032" cy="455701"/>
        </a:xfrm>
        <a:prstGeom xmlns:a="http://schemas.openxmlformats.org/drawingml/2006/main" prst="rect">
          <a:avLst/>
        </a:prstGeom>
        <a:solidFill xmlns:a="http://schemas.openxmlformats.org/drawingml/2006/main">
          <a:schemeClr val="tx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cs-CZ" sz="1800" b="1">
              <a:solidFill>
                <a:schemeClr val="bg1"/>
              </a:solidFill>
            </a:rPr>
            <a:t>CELKOVÝ</a:t>
          </a:r>
          <a:r>
            <a:rPr lang="cs-CZ" sz="1800" b="1" baseline="0">
              <a:solidFill>
                <a:schemeClr val="bg1"/>
              </a:solidFill>
            </a:rPr>
            <a:t> PRŮMĚR</a:t>
          </a:r>
          <a:r>
            <a:rPr lang="cs-CZ" sz="1800" b="1">
              <a:solidFill>
                <a:schemeClr val="bg1"/>
              </a:solidFill>
            </a:rPr>
            <a:t> </a:t>
          </a:r>
        </a:p>
      </cdr:txBody>
    </cdr:sp>
  </cdr:relSizeAnchor>
  <cdr:relSizeAnchor xmlns:cdr="http://schemas.openxmlformats.org/drawingml/2006/chartDrawing">
    <cdr:from>
      <cdr:x>0.27746</cdr:x>
      <cdr:y>0.4836</cdr:y>
    </cdr:from>
    <cdr:to>
      <cdr:x>0.32569</cdr:x>
      <cdr:y>0.59297</cdr:y>
    </cdr:to>
    <cdr:sp macro="" textlink="VÝSLEDKY_1_2_3!$D$350">
      <cdr:nvSpPr>
        <cdr:cNvPr id="3" name="Obdélník: se zakulacenými rohy 2">
          <a:extLst xmlns:a="http://schemas.openxmlformats.org/drawingml/2006/main">
            <a:ext uri="{FF2B5EF4-FFF2-40B4-BE49-F238E27FC236}">
              <a16:creationId xmlns:a16="http://schemas.microsoft.com/office/drawing/2014/main" id="{8D9B1E1B-C999-4E4B-B3DE-E2650170A67D}"/>
            </a:ext>
          </a:extLst>
        </cdr:cNvPr>
        <cdr:cNvSpPr/>
      </cdr:nvSpPr>
      <cdr:spPr>
        <a:xfrm xmlns:a="http://schemas.openxmlformats.org/drawingml/2006/main">
          <a:off x="3817122" y="3355849"/>
          <a:ext cx="663508" cy="758947"/>
        </a:xfrm>
        <a:prstGeom xmlns:a="http://schemas.openxmlformats.org/drawingml/2006/main" prst="roundRect">
          <a:avLst/>
        </a:prstGeom>
        <a:solidFill xmlns:a="http://schemas.openxmlformats.org/drawingml/2006/main">
          <a:schemeClr val="tx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C9D3B615-FD36-4180-AB67-B9A9E4830275}" type="TxLink">
            <a:rPr lang="en-US" sz="1800" b="1" i="0" u="none" strike="noStrike">
              <a:solidFill>
                <a:schemeClr val="bg1"/>
              </a:solidFill>
              <a:latin typeface="Calibri"/>
              <a:cs typeface="Calibri"/>
            </a:rPr>
            <a:pPr algn="ctr"/>
            <a:t>2,65</a:t>
          </a:fld>
          <a:endParaRPr lang="cs-CZ" sz="1800" b="1">
            <a:solidFill>
              <a:schemeClr val="bg1"/>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0.11001</cdr:x>
      <cdr:y>0.50897</cdr:y>
    </cdr:from>
    <cdr:to>
      <cdr:x>0.2559</cdr:x>
      <cdr:y>0.56317</cdr:y>
    </cdr:to>
    <cdr:sp macro="" textlink="">
      <cdr:nvSpPr>
        <cdr:cNvPr id="2" name="TextovéPole 97">
          <a:extLst xmlns:a="http://schemas.openxmlformats.org/drawingml/2006/main">
            <a:ext uri="{FF2B5EF4-FFF2-40B4-BE49-F238E27FC236}">
              <a16:creationId xmlns:a16="http://schemas.microsoft.com/office/drawing/2014/main" id="{B6E038ED-9D1A-4407-B63D-753F2BFD42EE}"/>
            </a:ext>
          </a:extLst>
        </cdr:cNvPr>
        <cdr:cNvSpPr txBox="1"/>
      </cdr:nvSpPr>
      <cdr:spPr>
        <a:xfrm xmlns:a="http://schemas.openxmlformats.org/drawingml/2006/main">
          <a:off x="1514061" y="4095474"/>
          <a:ext cx="2007967" cy="436097"/>
        </a:xfrm>
        <a:prstGeom xmlns:a="http://schemas.openxmlformats.org/drawingml/2006/main" prst="rect">
          <a:avLst/>
        </a:prstGeom>
        <a:solidFill xmlns:a="http://schemas.openxmlformats.org/drawingml/2006/main">
          <a:schemeClr val="tx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cs-CZ" sz="1800" b="1">
              <a:solidFill>
                <a:schemeClr val="bg1"/>
              </a:solidFill>
            </a:rPr>
            <a:t>CELKOVÝ</a:t>
          </a:r>
          <a:r>
            <a:rPr lang="cs-CZ" sz="1800" b="1" baseline="0">
              <a:solidFill>
                <a:schemeClr val="bg1"/>
              </a:solidFill>
            </a:rPr>
            <a:t> PRŮMĚR</a:t>
          </a:r>
          <a:r>
            <a:rPr lang="cs-CZ" sz="1800" b="1">
              <a:solidFill>
                <a:schemeClr val="bg1"/>
              </a:solidFill>
            </a:rPr>
            <a:t> </a:t>
          </a:r>
        </a:p>
      </cdr:txBody>
    </cdr:sp>
  </cdr:relSizeAnchor>
  <cdr:relSizeAnchor xmlns:cdr="http://schemas.openxmlformats.org/drawingml/2006/chartDrawing">
    <cdr:from>
      <cdr:x>0.25945</cdr:x>
      <cdr:y>0.50383</cdr:y>
    </cdr:from>
    <cdr:to>
      <cdr:x>0.30769</cdr:x>
      <cdr:y>0.59408</cdr:y>
    </cdr:to>
    <cdr:sp macro="" textlink="VÝSLEDKY_1_2_3!$D$505">
      <cdr:nvSpPr>
        <cdr:cNvPr id="3" name="Obdélník: se zakulacenými rohy 2">
          <a:extLst xmlns:a="http://schemas.openxmlformats.org/drawingml/2006/main">
            <a:ext uri="{FF2B5EF4-FFF2-40B4-BE49-F238E27FC236}">
              <a16:creationId xmlns:a16="http://schemas.microsoft.com/office/drawing/2014/main" id="{DB1A4DF1-E089-4BC1-81C7-905CD45CE602}"/>
            </a:ext>
          </a:extLst>
        </cdr:cNvPr>
        <cdr:cNvSpPr/>
      </cdr:nvSpPr>
      <cdr:spPr>
        <a:xfrm xmlns:a="http://schemas.openxmlformats.org/drawingml/2006/main">
          <a:off x="3570908" y="4054061"/>
          <a:ext cx="663910" cy="726241"/>
        </a:xfrm>
        <a:prstGeom xmlns:a="http://schemas.openxmlformats.org/drawingml/2006/main" prst="roundRect">
          <a:avLst/>
        </a:prstGeom>
        <a:solidFill xmlns:a="http://schemas.openxmlformats.org/drawingml/2006/main">
          <a:schemeClr val="tx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C4801583-49D6-4B4A-9BD2-ED3431A42BC4}" type="TxLink">
            <a:rPr lang="en-US" sz="1800" b="1" i="0" u="none" strike="noStrike">
              <a:solidFill>
                <a:schemeClr val="bg1"/>
              </a:solidFill>
              <a:latin typeface="Calibri"/>
              <a:cs typeface="Calibri"/>
            </a:rPr>
            <a:pPr algn="ctr"/>
            <a:t>3,50</a:t>
          </a:fld>
          <a:endParaRPr lang="cs-CZ" sz="1800" b="1">
            <a:solidFill>
              <a:schemeClr val="bg1"/>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0.24416</cdr:x>
      <cdr:y>0.58765</cdr:y>
    </cdr:from>
    <cdr:to>
      <cdr:x>0.39005</cdr:x>
      <cdr:y>0.64074</cdr:y>
    </cdr:to>
    <cdr:sp macro="" textlink="">
      <cdr:nvSpPr>
        <cdr:cNvPr id="2" name="TextovéPole 97">
          <a:extLst xmlns:a="http://schemas.openxmlformats.org/drawingml/2006/main">
            <a:ext uri="{FF2B5EF4-FFF2-40B4-BE49-F238E27FC236}">
              <a16:creationId xmlns:a16="http://schemas.microsoft.com/office/drawing/2014/main" id="{9E0D919A-1B1E-432D-9B20-6B0661463B40}"/>
            </a:ext>
          </a:extLst>
        </cdr:cNvPr>
        <cdr:cNvSpPr txBox="1"/>
      </cdr:nvSpPr>
      <cdr:spPr>
        <a:xfrm xmlns:a="http://schemas.openxmlformats.org/drawingml/2006/main">
          <a:off x="3389282" y="5049496"/>
          <a:ext cx="2025158" cy="456186"/>
        </a:xfrm>
        <a:prstGeom xmlns:a="http://schemas.openxmlformats.org/drawingml/2006/main" prst="rect">
          <a:avLst/>
        </a:prstGeom>
        <a:solidFill xmlns:a="http://schemas.openxmlformats.org/drawingml/2006/main">
          <a:schemeClr val="tx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cs-CZ" sz="1800" b="1">
              <a:solidFill>
                <a:schemeClr val="bg1"/>
              </a:solidFill>
            </a:rPr>
            <a:t>CELKOVÝ</a:t>
          </a:r>
          <a:r>
            <a:rPr lang="cs-CZ" sz="1800" b="1" baseline="0">
              <a:solidFill>
                <a:schemeClr val="bg1"/>
              </a:solidFill>
            </a:rPr>
            <a:t> PRŮMĚR</a:t>
          </a:r>
          <a:r>
            <a:rPr lang="cs-CZ" sz="1800" b="1">
              <a:solidFill>
                <a:schemeClr val="bg1"/>
              </a:solidFill>
            </a:rPr>
            <a:t> </a:t>
          </a:r>
        </a:p>
      </cdr:txBody>
    </cdr:sp>
  </cdr:relSizeAnchor>
  <cdr:relSizeAnchor xmlns:cdr="http://schemas.openxmlformats.org/drawingml/2006/chartDrawing">
    <cdr:from>
      <cdr:x>0.3926</cdr:x>
      <cdr:y>0.56246</cdr:y>
    </cdr:from>
    <cdr:to>
      <cdr:x>0.44084</cdr:x>
      <cdr:y>0.65087</cdr:y>
    </cdr:to>
    <cdr:sp macro="" textlink="VÝSLEDKY_1_2_3!$D$593">
      <cdr:nvSpPr>
        <cdr:cNvPr id="3" name="Obdélník: se zakulacenými rohy 2">
          <a:extLst xmlns:a="http://schemas.openxmlformats.org/drawingml/2006/main">
            <a:ext uri="{FF2B5EF4-FFF2-40B4-BE49-F238E27FC236}">
              <a16:creationId xmlns:a16="http://schemas.microsoft.com/office/drawing/2014/main" id="{8E9624A6-417D-4764-8A1D-27538A5EE87F}"/>
            </a:ext>
          </a:extLst>
        </cdr:cNvPr>
        <cdr:cNvSpPr/>
      </cdr:nvSpPr>
      <cdr:spPr>
        <a:xfrm xmlns:a="http://schemas.openxmlformats.org/drawingml/2006/main">
          <a:off x="5449837" y="4833034"/>
          <a:ext cx="669639" cy="759681"/>
        </a:xfrm>
        <a:prstGeom xmlns:a="http://schemas.openxmlformats.org/drawingml/2006/main" prst="roundRect">
          <a:avLst/>
        </a:prstGeom>
        <a:solidFill xmlns:a="http://schemas.openxmlformats.org/drawingml/2006/main">
          <a:schemeClr val="tx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D1C94A3A-2AAD-4A52-91FB-CA4FC7A2D4FF}" type="TxLink">
            <a:rPr lang="en-US" sz="1800" b="1" i="0" u="none" strike="noStrike">
              <a:solidFill>
                <a:schemeClr val="bg1"/>
              </a:solidFill>
              <a:latin typeface="Calibri"/>
              <a:cs typeface="Calibri"/>
            </a:rPr>
            <a:pPr algn="ctr"/>
            <a:t>2,57</a:t>
          </a:fld>
          <a:endParaRPr lang="cs-CZ" sz="1800" b="1">
            <a:solidFill>
              <a:schemeClr val="bg1"/>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0.10844</cdr:x>
      <cdr:y>0.36869</cdr:y>
    </cdr:from>
    <cdr:to>
      <cdr:x>0.25433</cdr:x>
      <cdr:y>0.43732</cdr:y>
    </cdr:to>
    <cdr:sp macro="" textlink="">
      <cdr:nvSpPr>
        <cdr:cNvPr id="2" name="TextovéPole 97">
          <a:extLst xmlns:a="http://schemas.openxmlformats.org/drawingml/2006/main">
            <a:ext uri="{FF2B5EF4-FFF2-40B4-BE49-F238E27FC236}">
              <a16:creationId xmlns:a16="http://schemas.microsoft.com/office/drawing/2014/main" id="{6F7A372D-56EB-407F-AFB0-2922AE1598C4}"/>
            </a:ext>
          </a:extLst>
        </cdr:cNvPr>
        <cdr:cNvSpPr txBox="1"/>
      </cdr:nvSpPr>
      <cdr:spPr>
        <a:xfrm xmlns:a="http://schemas.openxmlformats.org/drawingml/2006/main">
          <a:off x="1505294" y="2449422"/>
          <a:ext cx="2025158" cy="455949"/>
        </a:xfrm>
        <a:prstGeom xmlns:a="http://schemas.openxmlformats.org/drawingml/2006/main" prst="rect">
          <a:avLst/>
        </a:prstGeom>
        <a:solidFill xmlns:a="http://schemas.openxmlformats.org/drawingml/2006/main">
          <a:schemeClr val="tx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cs-CZ" sz="1800" b="1">
              <a:solidFill>
                <a:schemeClr val="bg1"/>
              </a:solidFill>
            </a:rPr>
            <a:t>CELKOVÝ</a:t>
          </a:r>
          <a:r>
            <a:rPr lang="cs-CZ" sz="1800" b="1" baseline="0">
              <a:solidFill>
                <a:schemeClr val="bg1"/>
              </a:solidFill>
            </a:rPr>
            <a:t> PRŮMĚR</a:t>
          </a:r>
          <a:r>
            <a:rPr lang="cs-CZ" sz="1800" b="1">
              <a:solidFill>
                <a:schemeClr val="bg1"/>
              </a:solidFill>
            </a:rPr>
            <a:t> </a:t>
          </a:r>
        </a:p>
      </cdr:txBody>
    </cdr:sp>
  </cdr:relSizeAnchor>
  <cdr:relSizeAnchor xmlns:cdr="http://schemas.openxmlformats.org/drawingml/2006/chartDrawing">
    <cdr:from>
      <cdr:x>0.25588</cdr:x>
      <cdr:y>0.36868</cdr:y>
    </cdr:from>
    <cdr:to>
      <cdr:x>0.30412</cdr:x>
      <cdr:y>0.48298</cdr:y>
    </cdr:to>
    <cdr:sp macro="" textlink="VÝSLEDKY_1_2_3!$D$713">
      <cdr:nvSpPr>
        <cdr:cNvPr id="3" name="Obdélník: se zakulacenými rohy 2">
          <a:extLst xmlns:a="http://schemas.openxmlformats.org/drawingml/2006/main">
            <a:ext uri="{FF2B5EF4-FFF2-40B4-BE49-F238E27FC236}">
              <a16:creationId xmlns:a16="http://schemas.microsoft.com/office/drawing/2014/main" id="{8AB39CC2-81B4-4B0D-9BED-F5C70AB332E4}"/>
            </a:ext>
          </a:extLst>
        </cdr:cNvPr>
        <cdr:cNvSpPr/>
      </cdr:nvSpPr>
      <cdr:spPr>
        <a:xfrm xmlns:a="http://schemas.openxmlformats.org/drawingml/2006/main">
          <a:off x="3551967" y="2449365"/>
          <a:ext cx="669638" cy="759360"/>
        </a:xfrm>
        <a:prstGeom xmlns:a="http://schemas.openxmlformats.org/drawingml/2006/main" prst="roundRect">
          <a:avLst/>
        </a:prstGeom>
        <a:solidFill xmlns:a="http://schemas.openxmlformats.org/drawingml/2006/main">
          <a:schemeClr val="tx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3F20067D-A016-48A3-A1B8-07C2E0C94147}" type="TxLink">
            <a:rPr lang="en-US" sz="1800" b="1" i="0" u="none" strike="noStrike">
              <a:solidFill>
                <a:schemeClr val="bg1"/>
              </a:solidFill>
              <a:latin typeface="Calibri"/>
              <a:cs typeface="Calibri"/>
            </a:rPr>
            <a:pPr algn="ctr"/>
            <a:t>3,31</a:t>
          </a:fld>
          <a:endParaRPr lang="cs-CZ" sz="1800" b="1">
            <a:solidFill>
              <a:schemeClr val="bg1"/>
            </a:solidFill>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0.28169</cdr:x>
      <cdr:y>0.39127</cdr:y>
    </cdr:from>
    <cdr:to>
      <cdr:x>0.33116</cdr:x>
      <cdr:y>0.49506</cdr:y>
    </cdr:to>
    <cdr:sp macro="" textlink="VÝSLEDKY_1_2_3!$D$782">
      <cdr:nvSpPr>
        <cdr:cNvPr id="2" name="Obdélník: se zakulacenými rohy 1">
          <a:extLst xmlns:a="http://schemas.openxmlformats.org/drawingml/2006/main">
            <a:ext uri="{FF2B5EF4-FFF2-40B4-BE49-F238E27FC236}">
              <a16:creationId xmlns:a16="http://schemas.microsoft.com/office/drawing/2014/main" id="{96516C27-5A16-4486-A3B5-23C20A39FDED}"/>
            </a:ext>
          </a:extLst>
        </cdr:cNvPr>
        <cdr:cNvSpPr/>
      </cdr:nvSpPr>
      <cdr:spPr>
        <a:xfrm xmlns:a="http://schemas.openxmlformats.org/drawingml/2006/main">
          <a:off x="3749443" y="2861648"/>
          <a:ext cx="658472" cy="759094"/>
        </a:xfrm>
        <a:prstGeom xmlns:a="http://schemas.openxmlformats.org/drawingml/2006/main" prst="roundRect">
          <a:avLst/>
        </a:prstGeom>
        <a:solidFill xmlns:a="http://schemas.openxmlformats.org/drawingml/2006/main">
          <a:schemeClr val="tx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13EB9E73-382C-4E77-B3F4-7F7D481DE3C8}" type="TxLink">
            <a:rPr lang="en-US" sz="1800" b="1" i="0" u="none" strike="noStrike">
              <a:solidFill>
                <a:schemeClr val="bg1"/>
              </a:solidFill>
              <a:latin typeface="Calibri"/>
              <a:cs typeface="Calibri"/>
            </a:rPr>
            <a:pPr algn="ctr"/>
            <a:t>3,03</a:t>
          </a:fld>
          <a:endParaRPr lang="cs-CZ" sz="1800" b="1">
            <a:solidFill>
              <a:schemeClr val="bg1"/>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pavel_micaj_nakit_cz/Documents/Dokumenty/BENCHMARK/BENCHMARK_2018/benchmark_2018_1_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usterfuck"/>
      <sheetName val="7.4"/>
      <sheetName val="7.3"/>
      <sheetName val="7.2"/>
      <sheetName val="7.1"/>
      <sheetName val="6.6"/>
      <sheetName val="6.5"/>
      <sheetName val="6.4"/>
      <sheetName val="6.3"/>
      <sheetName val="6.2"/>
      <sheetName val="6.1"/>
      <sheetName val="5.7"/>
      <sheetName val="5.5, .6"/>
      <sheetName val="5.2, .3, .4"/>
      <sheetName val="5.1"/>
      <sheetName val="4.8.3"/>
      <sheetName val="4.8.2"/>
      <sheetName val="4.8.1"/>
      <sheetName val="4.5, .6, .7"/>
      <sheetName val="4.4"/>
      <sheetName val="4.3"/>
      <sheetName val="4.2"/>
      <sheetName val="4.1"/>
      <sheetName val="3.11.3, .4"/>
      <sheetName val="3.11.1, .2"/>
      <sheetName val="3.10"/>
      <sheetName val="3.9"/>
      <sheetName val="3.8"/>
      <sheetName val="3.7.1"/>
      <sheetName val="3.6"/>
      <sheetName val="3.5.3"/>
      <sheetName val="3.5.1, .2"/>
      <sheetName val="3.4"/>
      <sheetName val="3.3"/>
      <sheetName val="3.2"/>
      <sheetName val="3.1"/>
      <sheetName val="Sumarizace_MT"/>
      <sheetName val="Výsledky"/>
      <sheetName val="List8"/>
      <sheetName val="2.4.4, .5"/>
      <sheetName val="2.4.3, .6"/>
      <sheetName val="2.4.1,2"/>
      <sheetName val="1.2.1."/>
      <sheetName val="2.3.3,4"/>
      <sheetName val="2.3.2"/>
      <sheetName val="2.3.1"/>
      <sheetName val="2.2"/>
      <sheetName val="2.1"/>
      <sheetName val="1.5"/>
      <sheetName val="1.4.3"/>
      <sheetName val="1.4.2"/>
      <sheetName val="1.4.1"/>
      <sheetName val="1.3"/>
      <sheetName val="1.2.4"/>
      <sheetName val="1.2.3"/>
      <sheetName val="1.2.2"/>
      <sheetName val="List1"/>
      <sheetName val="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1">
          <cell r="A21" t="str">
            <v>Ne</v>
          </cell>
          <cell r="B21">
            <v>19</v>
          </cell>
        </row>
        <row r="22">
          <cell r="A22" t="str">
            <v>Ano, jen od jiných úřadů</v>
          </cell>
          <cell r="B22">
            <v>3</v>
          </cell>
        </row>
        <row r="23">
          <cell r="A23" t="str">
            <v>Ano, včetně komerčních</v>
          </cell>
          <cell r="B23">
            <v>11</v>
          </cell>
        </row>
        <row r="30">
          <cell r="A30" t="str">
            <v>Ne</v>
          </cell>
          <cell r="B30">
            <v>24</v>
          </cell>
        </row>
        <row r="31">
          <cell r="A31" t="str">
            <v>Ano, jen od jiných úřadů</v>
          </cell>
          <cell r="B31">
            <v>1</v>
          </cell>
        </row>
        <row r="32">
          <cell r="A32" t="str">
            <v>Ano, včetně komerčních</v>
          </cell>
          <cell r="B32">
            <v>8</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2-09T14:02:08.291"/>
    </inkml:context>
    <inkml:brush xml:id="br0">
      <inkml:brushProperty name="width" value="0.1" units="cm"/>
      <inkml:brushProperty name="height" value="0.2" units="cm"/>
      <inkml:brushProperty name="color" value="#FFFC00"/>
      <inkml:brushProperty name="tip" value="rectangle"/>
      <inkml:brushProperty name="rasterOp" value="maskPen"/>
      <inkml:brushProperty name="ignorePressure" value="1"/>
    </inkml:brush>
  </inkml:definitions>
  <inkml:trace contextRef="#ctx0" brushRef="#br0">0 1</inkml:trace>
</inkm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A0C03-0662-4C1E-8957-BDD7271814D6}">
  <sheetPr codeName="List3">
    <tabColor theme="3"/>
  </sheetPr>
  <dimension ref="A1:CX870"/>
  <sheetViews>
    <sheetView tabSelected="1" zoomScale="50" zoomScaleNormal="40" zoomScaleSheetLayoutView="30" zoomScalePageLayoutView="10" workbookViewId="0">
      <selection activeCell="C3" sqref="C3"/>
    </sheetView>
  </sheetViews>
  <sheetFormatPr defaultColWidth="0" defaultRowHeight="15.5" zeroHeight="1" x14ac:dyDescent="0.35"/>
  <cols>
    <col min="1" max="1" width="7.58203125" bestFit="1" customWidth="1"/>
    <col min="2" max="2" width="2.58203125" bestFit="1" customWidth="1"/>
    <col min="3" max="3" width="93.33203125" customWidth="1"/>
    <col min="4" max="6" width="5.5" bestFit="1" customWidth="1"/>
    <col min="7" max="9" width="5.58203125" bestFit="1" customWidth="1"/>
    <col min="10" max="10" width="5.5" bestFit="1" customWidth="1"/>
    <col min="11" max="12" width="5.58203125" bestFit="1" customWidth="1"/>
    <col min="13" max="15" width="5.5" bestFit="1" customWidth="1"/>
    <col min="16" max="16" width="6.9140625" customWidth="1"/>
    <col min="17" max="17" width="5.5" bestFit="1" customWidth="1"/>
    <col min="18" max="18" width="7.08203125" bestFit="1" customWidth="1"/>
    <col min="19" max="19" width="7.08203125" customWidth="1"/>
    <col min="20" max="23" width="7.08203125" bestFit="1" customWidth="1"/>
    <col min="24" max="24" width="7.5" bestFit="1" customWidth="1"/>
    <col min="25" max="26" width="7.08203125" bestFit="1" customWidth="1"/>
    <col min="27" max="27" width="8" bestFit="1" customWidth="1"/>
    <col min="28" max="28" width="7.08203125" bestFit="1" customWidth="1"/>
    <col min="29" max="31" width="7.08203125" customWidth="1"/>
    <col min="32" max="32" width="7.33203125" bestFit="1" customWidth="1"/>
    <col min="33" max="37" width="7.08203125" customWidth="1"/>
    <col min="38" max="38" width="10.83203125" customWidth="1"/>
    <col min="39" max="39" width="6.5" bestFit="1" customWidth="1"/>
    <col min="40" max="40" width="21.58203125" bestFit="1" customWidth="1"/>
    <col min="41" max="41" width="19.08203125" bestFit="1" customWidth="1"/>
    <col min="42" max="57" width="10.83203125" customWidth="1"/>
    <col min="58" max="69" width="10.83203125" hidden="1" customWidth="1"/>
    <col min="70" max="102" width="0" hidden="1" customWidth="1"/>
    <col min="103" max="16384" width="10.83203125" hidden="1"/>
  </cols>
  <sheetData>
    <row r="1" spans="1:57" ht="72" customHeight="1" x14ac:dyDescent="0.35">
      <c r="A1" s="2"/>
      <c r="B1" s="2"/>
      <c r="C1" s="409" t="s">
        <v>185</v>
      </c>
      <c r="D1" s="409"/>
      <c r="E1" s="409"/>
      <c r="F1" s="409"/>
      <c r="G1" s="409"/>
      <c r="H1" s="409"/>
      <c r="I1" s="409"/>
      <c r="J1" s="409"/>
      <c r="K1" s="409"/>
      <c r="L1" s="409"/>
      <c r="M1" s="409"/>
      <c r="N1" s="409"/>
      <c r="O1" s="409"/>
      <c r="P1" s="409"/>
      <c r="Q1" s="409"/>
      <c r="R1" s="409"/>
      <c r="S1" s="409"/>
      <c r="T1" s="409"/>
      <c r="U1" s="409"/>
      <c r="V1" s="409"/>
      <c r="W1" s="409"/>
      <c r="X1" s="409"/>
      <c r="Y1" s="409"/>
      <c r="Z1" s="409"/>
      <c r="AA1" s="409"/>
      <c r="AB1" s="409"/>
      <c r="AC1" s="409"/>
      <c r="AD1" s="409"/>
      <c r="AE1" s="409"/>
      <c r="AF1" s="409"/>
      <c r="AG1" s="409"/>
      <c r="AH1" s="409"/>
      <c r="AI1" s="409"/>
      <c r="AJ1" s="409"/>
      <c r="AK1" s="409"/>
      <c r="AL1" s="409"/>
      <c r="AM1" s="409"/>
      <c r="AN1" s="409"/>
      <c r="AO1" s="409"/>
      <c r="AP1" s="409"/>
      <c r="AQ1" s="409"/>
      <c r="AR1" s="409"/>
      <c r="AS1" s="409"/>
      <c r="AT1" s="409"/>
      <c r="AU1" s="409"/>
      <c r="AV1" s="409"/>
      <c r="AW1" s="30"/>
      <c r="AX1" s="30"/>
      <c r="AY1" s="30"/>
      <c r="AZ1" s="30"/>
      <c r="BA1" s="30"/>
      <c r="BB1" s="30"/>
      <c r="BC1" s="30"/>
      <c r="BD1" s="30"/>
      <c r="BE1" s="2"/>
    </row>
    <row r="2" spans="1:57" ht="31" x14ac:dyDescent="0.7">
      <c r="A2" s="3">
        <v>1</v>
      </c>
      <c r="B2" s="3"/>
      <c r="C2" s="72" t="s">
        <v>186</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row>
    <row r="3" spans="1:57" ht="26" x14ac:dyDescent="0.6">
      <c r="A3" s="3"/>
      <c r="B3" s="3"/>
      <c r="C3" s="70" t="s">
        <v>187</v>
      </c>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row>
    <row r="4" spans="1:57" ht="42" x14ac:dyDescent="0.35">
      <c r="A4" s="76" t="s">
        <v>0</v>
      </c>
      <c r="B4" s="76"/>
      <c r="C4" s="50" t="s">
        <v>188</v>
      </c>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row>
    <row r="5" spans="1:57" ht="21" x14ac:dyDescent="0.5">
      <c r="A5" s="4"/>
      <c r="B5" s="4"/>
      <c r="C5" s="5"/>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row>
    <row r="6" spans="1:57" x14ac:dyDescent="0.35">
      <c r="A6" s="2"/>
      <c r="B6" s="2"/>
      <c r="C6" s="2"/>
      <c r="D6" s="337" t="s">
        <v>20</v>
      </c>
      <c r="E6" s="335" t="s">
        <v>21</v>
      </c>
      <c r="F6" s="334" t="s">
        <v>23</v>
      </c>
      <c r="G6" s="334" t="s">
        <v>26</v>
      </c>
      <c r="H6" s="334" t="s">
        <v>29</v>
      </c>
      <c r="I6" s="334" t="s">
        <v>32</v>
      </c>
      <c r="J6" s="334" t="s">
        <v>35</v>
      </c>
      <c r="K6" s="334" t="s">
        <v>38</v>
      </c>
      <c r="L6" s="334" t="s">
        <v>41</v>
      </c>
      <c r="M6" s="334" t="s">
        <v>44</v>
      </c>
      <c r="N6" s="334" t="s">
        <v>47</v>
      </c>
      <c r="O6" s="334" t="s">
        <v>50</v>
      </c>
      <c r="P6" s="334" t="s">
        <v>51</v>
      </c>
      <c r="Q6" s="334" t="s">
        <v>52</v>
      </c>
      <c r="R6" s="334" t="s">
        <v>53</v>
      </c>
      <c r="S6" s="334" t="s">
        <v>54</v>
      </c>
      <c r="T6" s="334" t="s">
        <v>55</v>
      </c>
      <c r="U6" s="334" t="s">
        <v>56</v>
      </c>
      <c r="V6" s="334" t="s">
        <v>57</v>
      </c>
      <c r="W6" s="334" t="s">
        <v>58</v>
      </c>
      <c r="X6" s="334" t="s">
        <v>59</v>
      </c>
      <c r="Y6" s="334" t="s">
        <v>60</v>
      </c>
      <c r="Z6" s="334" t="s">
        <v>61</v>
      </c>
      <c r="AA6" s="334" t="s">
        <v>62</v>
      </c>
      <c r="AB6" s="334" t="s">
        <v>63</v>
      </c>
      <c r="AC6" s="334" t="s">
        <v>64</v>
      </c>
      <c r="AD6" s="334" t="s">
        <v>65</v>
      </c>
      <c r="AE6" s="334" t="s">
        <v>66</v>
      </c>
      <c r="AF6" s="334" t="s">
        <v>67</v>
      </c>
      <c r="AG6" s="334" t="s">
        <v>68</v>
      </c>
      <c r="AH6" s="334" t="s">
        <v>69</v>
      </c>
      <c r="AI6" s="334" t="s">
        <v>70</v>
      </c>
      <c r="AJ6" s="334" t="s">
        <v>71</v>
      </c>
      <c r="AK6" s="336" t="s">
        <v>72</v>
      </c>
      <c r="AM6" s="6" t="s">
        <v>179</v>
      </c>
      <c r="AN6" s="7" t="s">
        <v>189</v>
      </c>
      <c r="AO6" s="7" t="s">
        <v>190</v>
      </c>
      <c r="AP6" s="2"/>
      <c r="AQ6" s="2"/>
      <c r="AR6" s="2"/>
      <c r="AS6" s="2"/>
      <c r="AT6" s="2"/>
      <c r="AU6" s="2"/>
      <c r="AV6" s="2"/>
      <c r="AW6" s="2"/>
      <c r="AX6" s="2"/>
      <c r="AY6" s="2"/>
      <c r="AZ6" s="2"/>
      <c r="BA6" s="2"/>
      <c r="BB6" s="2"/>
      <c r="BC6" s="2"/>
      <c r="BD6" s="2"/>
      <c r="BE6" s="2"/>
    </row>
    <row r="7" spans="1:57" ht="18.5" x14ac:dyDescent="0.35">
      <c r="A7" s="80"/>
      <c r="B7" s="84">
        <v>1</v>
      </c>
      <c r="C7" s="18" t="s">
        <v>191</v>
      </c>
      <c r="D7" s="386">
        <v>0</v>
      </c>
      <c r="E7" s="386">
        <v>0</v>
      </c>
      <c r="F7" s="386">
        <v>0</v>
      </c>
      <c r="G7" s="386">
        <v>0</v>
      </c>
      <c r="H7" s="386">
        <v>0</v>
      </c>
      <c r="I7" s="386">
        <v>0</v>
      </c>
      <c r="J7" s="386">
        <v>0</v>
      </c>
      <c r="K7" s="386">
        <v>1</v>
      </c>
      <c r="L7" s="386">
        <v>0</v>
      </c>
      <c r="M7" s="386">
        <v>1</v>
      </c>
      <c r="N7" s="386">
        <v>0</v>
      </c>
      <c r="O7" s="386">
        <v>0</v>
      </c>
      <c r="P7" s="386">
        <v>0</v>
      </c>
      <c r="Q7" s="386">
        <v>0</v>
      </c>
      <c r="R7" s="8">
        <v>0</v>
      </c>
      <c r="S7" s="8">
        <v>0</v>
      </c>
      <c r="T7" s="8">
        <v>0</v>
      </c>
      <c r="U7" s="8">
        <v>0</v>
      </c>
      <c r="V7" s="8">
        <v>0</v>
      </c>
      <c r="W7" s="8">
        <v>0</v>
      </c>
      <c r="X7" s="8">
        <v>0</v>
      </c>
      <c r="Y7" s="8">
        <v>0</v>
      </c>
      <c r="Z7" s="8">
        <v>0</v>
      </c>
      <c r="AA7" s="8">
        <v>0</v>
      </c>
      <c r="AB7" s="8">
        <v>0</v>
      </c>
      <c r="AC7" s="8">
        <v>0</v>
      </c>
      <c r="AD7" s="8">
        <v>1</v>
      </c>
      <c r="AE7" s="8">
        <v>0</v>
      </c>
      <c r="AF7" s="8">
        <v>0</v>
      </c>
      <c r="AG7" s="8">
        <v>0</v>
      </c>
      <c r="AH7" s="8">
        <v>0</v>
      </c>
      <c r="AI7" s="8">
        <v>0</v>
      </c>
      <c r="AJ7" s="8">
        <v>0</v>
      </c>
      <c r="AK7" s="8">
        <v>0</v>
      </c>
      <c r="AL7" s="2"/>
      <c r="AM7" s="51">
        <f>SUM(D7:AK7)</f>
        <v>3</v>
      </c>
      <c r="AN7" s="7">
        <v>1</v>
      </c>
      <c r="AO7" s="256">
        <f>AM7/AM$12</f>
        <v>8.8235294117647065E-2</v>
      </c>
      <c r="AP7" s="2"/>
      <c r="AQ7" s="2"/>
      <c r="AR7" s="2"/>
      <c r="AS7" s="2"/>
      <c r="AT7" s="2"/>
      <c r="AU7" s="2"/>
      <c r="AV7" s="2"/>
      <c r="AW7" s="2"/>
      <c r="AX7" s="2"/>
      <c r="AY7" s="2"/>
      <c r="AZ7" s="2"/>
      <c r="BA7" s="2"/>
      <c r="BB7" s="2"/>
      <c r="BC7" s="2"/>
      <c r="BD7" s="2"/>
      <c r="BE7" s="2"/>
    </row>
    <row r="8" spans="1:57" ht="35.15" customHeight="1" x14ac:dyDescent="0.35">
      <c r="A8" s="80"/>
      <c r="B8" s="85">
        <v>2</v>
      </c>
      <c r="C8" s="12" t="s">
        <v>192</v>
      </c>
      <c r="D8" s="386">
        <v>1</v>
      </c>
      <c r="E8" s="386">
        <v>0</v>
      </c>
      <c r="F8" s="386">
        <v>0</v>
      </c>
      <c r="G8" s="386">
        <v>0</v>
      </c>
      <c r="H8" s="386">
        <v>1</v>
      </c>
      <c r="I8" s="386">
        <v>0</v>
      </c>
      <c r="J8" s="386">
        <v>0</v>
      </c>
      <c r="K8" s="386">
        <v>0</v>
      </c>
      <c r="L8" s="386">
        <v>1</v>
      </c>
      <c r="M8" s="386">
        <v>0</v>
      </c>
      <c r="N8" s="386">
        <v>0</v>
      </c>
      <c r="O8" s="386">
        <v>0</v>
      </c>
      <c r="P8" s="386">
        <v>0</v>
      </c>
      <c r="Q8" s="386">
        <v>0</v>
      </c>
      <c r="R8" s="8">
        <v>0</v>
      </c>
      <c r="S8" s="8">
        <v>0</v>
      </c>
      <c r="T8" s="8">
        <v>0</v>
      </c>
      <c r="U8" s="8">
        <v>0</v>
      </c>
      <c r="V8" s="8">
        <v>0</v>
      </c>
      <c r="W8" s="8">
        <v>1</v>
      </c>
      <c r="X8" s="8">
        <v>0</v>
      </c>
      <c r="Y8" s="8">
        <v>0</v>
      </c>
      <c r="Z8" s="8">
        <v>0</v>
      </c>
      <c r="AA8" s="8">
        <v>0</v>
      </c>
      <c r="AB8" s="8">
        <v>0</v>
      </c>
      <c r="AC8" s="8">
        <v>1</v>
      </c>
      <c r="AD8" s="8">
        <v>0</v>
      </c>
      <c r="AE8" s="8">
        <v>0</v>
      </c>
      <c r="AF8" s="8">
        <v>0</v>
      </c>
      <c r="AG8" s="8">
        <v>1</v>
      </c>
      <c r="AH8" s="8">
        <v>0</v>
      </c>
      <c r="AI8" s="8">
        <v>0</v>
      </c>
      <c r="AJ8" s="8">
        <v>0</v>
      </c>
      <c r="AK8" s="8">
        <v>1</v>
      </c>
      <c r="AL8" s="2"/>
      <c r="AM8" s="51">
        <f>SUM(D8:AK8)</f>
        <v>7</v>
      </c>
      <c r="AN8" s="7">
        <v>2</v>
      </c>
      <c r="AO8" s="256">
        <f>AM8/AM$12</f>
        <v>0.20588235294117646</v>
      </c>
      <c r="AP8" s="2"/>
      <c r="AQ8" s="2"/>
      <c r="AR8" s="2"/>
      <c r="AS8" s="2"/>
      <c r="AT8" s="2"/>
      <c r="AU8" s="2"/>
      <c r="AV8" s="2"/>
      <c r="AW8" s="2"/>
      <c r="AX8" s="2"/>
      <c r="AY8" s="2"/>
      <c r="AZ8" s="2"/>
      <c r="BA8" s="2"/>
      <c r="BB8" s="2"/>
      <c r="BC8" s="2"/>
      <c r="BD8" s="2"/>
      <c r="BE8" s="2"/>
    </row>
    <row r="9" spans="1:57" ht="50.15" customHeight="1" x14ac:dyDescent="0.35">
      <c r="A9" s="80"/>
      <c r="B9" s="86">
        <v>3</v>
      </c>
      <c r="C9" s="17" t="s">
        <v>193</v>
      </c>
      <c r="D9" s="386">
        <v>0</v>
      </c>
      <c r="E9" s="386">
        <v>1</v>
      </c>
      <c r="F9" s="386">
        <v>0</v>
      </c>
      <c r="G9" s="386">
        <v>0</v>
      </c>
      <c r="H9" s="386">
        <v>0</v>
      </c>
      <c r="I9" s="386">
        <v>0</v>
      </c>
      <c r="J9" s="386">
        <v>0</v>
      </c>
      <c r="K9" s="386">
        <v>0</v>
      </c>
      <c r="L9" s="386">
        <v>0</v>
      </c>
      <c r="M9" s="386">
        <v>0</v>
      </c>
      <c r="N9" s="386">
        <v>0</v>
      </c>
      <c r="O9" s="386">
        <v>0</v>
      </c>
      <c r="P9" s="386">
        <v>0</v>
      </c>
      <c r="Q9" s="386">
        <v>1</v>
      </c>
      <c r="R9" s="8">
        <v>1</v>
      </c>
      <c r="S9" s="8">
        <v>0</v>
      </c>
      <c r="T9" s="8">
        <v>0</v>
      </c>
      <c r="U9" s="8">
        <v>1</v>
      </c>
      <c r="V9" s="8">
        <v>0</v>
      </c>
      <c r="W9" s="8">
        <v>0</v>
      </c>
      <c r="X9" s="8">
        <v>0</v>
      </c>
      <c r="Y9" s="8">
        <v>0</v>
      </c>
      <c r="Z9" s="8">
        <v>0</v>
      </c>
      <c r="AA9" s="8">
        <v>0</v>
      </c>
      <c r="AB9" s="8">
        <v>0</v>
      </c>
      <c r="AC9" s="8">
        <v>0</v>
      </c>
      <c r="AD9" s="8">
        <v>0</v>
      </c>
      <c r="AE9" s="8">
        <v>0</v>
      </c>
      <c r="AF9" s="8">
        <v>0</v>
      </c>
      <c r="AG9" s="8">
        <v>0</v>
      </c>
      <c r="AH9" s="8">
        <v>0</v>
      </c>
      <c r="AI9" s="8">
        <v>0</v>
      </c>
      <c r="AJ9" s="8">
        <v>0</v>
      </c>
      <c r="AK9" s="8">
        <v>0</v>
      </c>
      <c r="AL9" s="2"/>
      <c r="AM9" s="51">
        <f>SUM(D9:AK9)</f>
        <v>4</v>
      </c>
      <c r="AN9" s="7">
        <v>3</v>
      </c>
      <c r="AO9" s="256">
        <f>AM9/AM$12</f>
        <v>0.11764705882352941</v>
      </c>
      <c r="AP9" s="2"/>
      <c r="AQ9" s="2"/>
      <c r="AR9" s="2"/>
      <c r="AS9" s="2"/>
      <c r="AT9" s="2"/>
      <c r="AU9" s="2"/>
      <c r="AV9" s="2"/>
      <c r="AW9" s="2"/>
      <c r="AX9" s="2"/>
      <c r="AY9" s="2"/>
      <c r="AZ9" s="2"/>
      <c r="BA9" s="2"/>
      <c r="BB9" s="2"/>
      <c r="BC9" s="2"/>
      <c r="BD9" s="2"/>
      <c r="BE9" s="2"/>
    </row>
    <row r="10" spans="1:57" ht="28.5" x14ac:dyDescent="0.35">
      <c r="A10" s="80"/>
      <c r="B10" s="87">
        <v>4</v>
      </c>
      <c r="C10" s="17" t="s">
        <v>194</v>
      </c>
      <c r="D10" s="386">
        <v>0</v>
      </c>
      <c r="E10" s="386">
        <v>0</v>
      </c>
      <c r="F10" s="386">
        <v>0</v>
      </c>
      <c r="G10" s="386">
        <v>1</v>
      </c>
      <c r="H10" s="386">
        <v>0</v>
      </c>
      <c r="I10" s="386">
        <v>1</v>
      </c>
      <c r="J10" s="386">
        <v>1</v>
      </c>
      <c r="K10" s="386">
        <v>0</v>
      </c>
      <c r="L10" s="386">
        <v>0</v>
      </c>
      <c r="M10" s="386">
        <v>0</v>
      </c>
      <c r="N10" s="386">
        <v>1</v>
      </c>
      <c r="O10" s="386">
        <v>1</v>
      </c>
      <c r="P10" s="386">
        <v>0</v>
      </c>
      <c r="Q10" s="386">
        <v>0</v>
      </c>
      <c r="R10" s="8">
        <v>0</v>
      </c>
      <c r="S10" s="8">
        <v>1</v>
      </c>
      <c r="T10" s="8">
        <v>0</v>
      </c>
      <c r="U10" s="8">
        <v>0</v>
      </c>
      <c r="V10" s="8">
        <v>1</v>
      </c>
      <c r="W10" s="8">
        <v>0</v>
      </c>
      <c r="X10" s="8">
        <v>0</v>
      </c>
      <c r="Y10" s="8">
        <v>1</v>
      </c>
      <c r="Z10" s="8">
        <v>1</v>
      </c>
      <c r="AA10" s="8">
        <v>1</v>
      </c>
      <c r="AB10" s="8">
        <v>1</v>
      </c>
      <c r="AC10" s="8">
        <v>0</v>
      </c>
      <c r="AD10" s="8">
        <v>0</v>
      </c>
      <c r="AE10" s="8">
        <v>1</v>
      </c>
      <c r="AF10" s="8">
        <v>1</v>
      </c>
      <c r="AG10" s="8">
        <v>0</v>
      </c>
      <c r="AH10" s="8">
        <v>1</v>
      </c>
      <c r="AI10" s="8">
        <v>0</v>
      </c>
      <c r="AJ10" s="8">
        <v>1</v>
      </c>
      <c r="AK10" s="8">
        <v>0</v>
      </c>
      <c r="AL10" s="2"/>
      <c r="AM10" s="51">
        <f>SUM(D10:AK10)</f>
        <v>15</v>
      </c>
      <c r="AN10" s="7">
        <v>4</v>
      </c>
      <c r="AO10" s="256">
        <f>AM10/AM$12</f>
        <v>0.44117647058823528</v>
      </c>
      <c r="AP10" s="2"/>
      <c r="AQ10" s="2"/>
      <c r="AR10" s="2"/>
      <c r="AS10" s="2"/>
      <c r="AT10" s="2"/>
      <c r="AU10" s="2"/>
      <c r="AV10" s="2"/>
      <c r="AW10" s="2"/>
      <c r="AX10" s="2"/>
      <c r="AY10" s="2"/>
      <c r="AZ10" s="2"/>
      <c r="BA10" s="2"/>
      <c r="BB10" s="2"/>
      <c r="BC10" s="2"/>
      <c r="BD10" s="2"/>
      <c r="BE10" s="2"/>
    </row>
    <row r="11" spans="1:57" ht="56.5" x14ac:dyDescent="0.35">
      <c r="A11" s="80"/>
      <c r="B11" s="88">
        <v>5</v>
      </c>
      <c r="C11" s="17" t="s">
        <v>195</v>
      </c>
      <c r="D11" s="387">
        <v>0</v>
      </c>
      <c r="E11" s="387">
        <v>0</v>
      </c>
      <c r="F11" s="387">
        <v>1</v>
      </c>
      <c r="G11" s="387">
        <v>0</v>
      </c>
      <c r="H11" s="387">
        <v>0</v>
      </c>
      <c r="I11" s="387">
        <v>0</v>
      </c>
      <c r="J11" s="387">
        <v>0</v>
      </c>
      <c r="K11" s="387">
        <v>0</v>
      </c>
      <c r="L11" s="387">
        <v>0</v>
      </c>
      <c r="M11" s="387">
        <v>0</v>
      </c>
      <c r="N11" s="387">
        <v>0</v>
      </c>
      <c r="O11" s="387">
        <v>0</v>
      </c>
      <c r="P11" s="387">
        <v>1</v>
      </c>
      <c r="Q11" s="387">
        <v>0</v>
      </c>
      <c r="R11" s="382">
        <v>0</v>
      </c>
      <c r="S11" s="382">
        <v>0</v>
      </c>
      <c r="T11" s="382">
        <v>1</v>
      </c>
      <c r="U11" s="382">
        <v>0</v>
      </c>
      <c r="V11" s="382">
        <v>0</v>
      </c>
      <c r="W11" s="382">
        <v>0</v>
      </c>
      <c r="X11" s="382">
        <v>1</v>
      </c>
      <c r="Y11" s="382">
        <v>0</v>
      </c>
      <c r="Z11" s="382">
        <v>0</v>
      </c>
      <c r="AA11" s="8">
        <v>0</v>
      </c>
      <c r="AB11" s="8">
        <v>0</v>
      </c>
      <c r="AC11" s="8">
        <v>0</v>
      </c>
      <c r="AD11" s="8">
        <v>0</v>
      </c>
      <c r="AE11" s="8">
        <v>0</v>
      </c>
      <c r="AF11" s="8">
        <v>0</v>
      </c>
      <c r="AG11" s="8">
        <v>0</v>
      </c>
      <c r="AH11" s="8">
        <v>0</v>
      </c>
      <c r="AI11" s="8">
        <v>1</v>
      </c>
      <c r="AJ11" s="8">
        <v>0</v>
      </c>
      <c r="AK11" s="8">
        <v>0</v>
      </c>
      <c r="AL11" s="2"/>
      <c r="AM11" s="51">
        <f t="shared" ref="AM11" si="0">SUM(D11:AK11)</f>
        <v>5</v>
      </c>
      <c r="AN11" s="7">
        <v>5</v>
      </c>
      <c r="AO11" s="256">
        <f>AM11/AM$12</f>
        <v>0.14705882352941177</v>
      </c>
      <c r="AP11" s="2"/>
      <c r="AQ11" s="2"/>
      <c r="AR11" s="2"/>
      <c r="AS11" s="2"/>
      <c r="AT11" s="2"/>
      <c r="AU11" s="2"/>
      <c r="AV11" s="2"/>
      <c r="AW11" s="2"/>
      <c r="AX11" s="2"/>
      <c r="AY11" s="2"/>
      <c r="AZ11" s="2"/>
      <c r="BA11" s="2"/>
      <c r="BB11" s="2"/>
      <c r="BC11" s="2"/>
      <c r="BD11" s="2"/>
      <c r="BE11" s="2"/>
    </row>
    <row r="12" spans="1:57" ht="18.5" x14ac:dyDescent="0.35">
      <c r="A12" s="2"/>
      <c r="B12" s="2"/>
      <c r="C12" s="381" t="s">
        <v>424</v>
      </c>
      <c r="D12" s="383">
        <f t="shared" ref="D12:AK12" si="1">($B$7*D7)+($B$8*D8)+($B$9*D9)+($B$10*D10)+($B$11*D11)</f>
        <v>2</v>
      </c>
      <c r="E12" s="384">
        <f t="shared" si="1"/>
        <v>3</v>
      </c>
      <c r="F12" s="384">
        <f t="shared" si="1"/>
        <v>5</v>
      </c>
      <c r="G12" s="384">
        <f t="shared" si="1"/>
        <v>4</v>
      </c>
      <c r="H12" s="385">
        <f t="shared" si="1"/>
        <v>2</v>
      </c>
      <c r="I12" s="332">
        <f t="shared" si="1"/>
        <v>4</v>
      </c>
      <c r="J12" s="384">
        <f t="shared" si="1"/>
        <v>4</v>
      </c>
      <c r="K12" s="385">
        <f t="shared" si="1"/>
        <v>1</v>
      </c>
      <c r="L12" s="332">
        <f t="shared" si="1"/>
        <v>2</v>
      </c>
      <c r="M12" s="332">
        <f t="shared" si="1"/>
        <v>1</v>
      </c>
      <c r="N12" s="332">
        <f t="shared" si="1"/>
        <v>4</v>
      </c>
      <c r="O12" s="384">
        <f t="shared" si="1"/>
        <v>4</v>
      </c>
      <c r="P12" s="332">
        <f t="shared" si="1"/>
        <v>5</v>
      </c>
      <c r="Q12" s="385">
        <f t="shared" si="1"/>
        <v>3</v>
      </c>
      <c r="R12" s="385">
        <f t="shared" si="1"/>
        <v>3</v>
      </c>
      <c r="S12" s="384">
        <f t="shared" si="1"/>
        <v>4</v>
      </c>
      <c r="T12" s="332">
        <f t="shared" si="1"/>
        <v>5</v>
      </c>
      <c r="U12" s="332">
        <f t="shared" si="1"/>
        <v>3</v>
      </c>
      <c r="V12" s="384">
        <f t="shared" si="1"/>
        <v>4</v>
      </c>
      <c r="W12" s="332">
        <f t="shared" si="1"/>
        <v>2</v>
      </c>
      <c r="X12" s="332">
        <f t="shared" si="1"/>
        <v>5</v>
      </c>
      <c r="Y12" s="384">
        <f t="shared" si="1"/>
        <v>4</v>
      </c>
      <c r="Z12" s="384">
        <f t="shared" si="1"/>
        <v>4</v>
      </c>
      <c r="AA12" s="2">
        <f t="shared" si="1"/>
        <v>4</v>
      </c>
      <c r="AB12" s="2">
        <f t="shared" si="1"/>
        <v>4</v>
      </c>
      <c r="AC12" s="2">
        <f t="shared" si="1"/>
        <v>2</v>
      </c>
      <c r="AD12" s="2">
        <f t="shared" si="1"/>
        <v>1</v>
      </c>
      <c r="AE12" s="2">
        <f t="shared" si="1"/>
        <v>4</v>
      </c>
      <c r="AF12" s="2">
        <f t="shared" si="1"/>
        <v>4</v>
      </c>
      <c r="AG12" s="2">
        <f t="shared" si="1"/>
        <v>2</v>
      </c>
      <c r="AH12" s="2">
        <f t="shared" si="1"/>
        <v>4</v>
      </c>
      <c r="AI12" s="2">
        <f t="shared" si="1"/>
        <v>5</v>
      </c>
      <c r="AJ12" s="2">
        <f t="shared" si="1"/>
        <v>4</v>
      </c>
      <c r="AK12" s="2">
        <f t="shared" si="1"/>
        <v>2</v>
      </c>
      <c r="AL12" s="2"/>
      <c r="AM12" s="9">
        <f>SUM(AM7:AM11)</f>
        <v>34</v>
      </c>
      <c r="AN12" s="2"/>
      <c r="AO12" s="10">
        <f>SUM(AO7:AO11)</f>
        <v>1</v>
      </c>
      <c r="AP12" s="2"/>
      <c r="AQ12" s="2"/>
      <c r="AR12" s="2"/>
      <c r="AS12" s="2"/>
      <c r="AT12" s="2"/>
      <c r="AU12" s="2"/>
      <c r="AV12" s="2"/>
      <c r="AW12" s="2"/>
      <c r="AX12" s="2"/>
      <c r="AY12" s="2"/>
      <c r="AZ12" s="2"/>
      <c r="BA12" s="2"/>
      <c r="BB12" s="2"/>
      <c r="BC12" s="2"/>
      <c r="BD12" s="2"/>
      <c r="BE12" s="2"/>
    </row>
    <row r="13" spans="1:57" ht="18.5" x14ac:dyDescent="0.35">
      <c r="A13" s="2"/>
      <c r="B13" s="2"/>
      <c r="C13" s="381" t="s">
        <v>423</v>
      </c>
      <c r="D13" s="332">
        <v>3</v>
      </c>
      <c r="E13" s="332">
        <v>2</v>
      </c>
      <c r="F13" s="332">
        <v>2</v>
      </c>
      <c r="G13" s="332">
        <v>1</v>
      </c>
      <c r="H13" s="332">
        <v>3</v>
      </c>
      <c r="I13" s="332">
        <v>4</v>
      </c>
      <c r="J13" s="332">
        <v>2</v>
      </c>
      <c r="K13" s="332">
        <v>2</v>
      </c>
      <c r="L13" s="332">
        <v>2</v>
      </c>
      <c r="M13" s="332">
        <v>1</v>
      </c>
      <c r="N13" s="332">
        <v>4</v>
      </c>
      <c r="O13" s="332">
        <v>2</v>
      </c>
      <c r="P13" s="332">
        <v>5</v>
      </c>
      <c r="Q13" s="332">
        <v>5</v>
      </c>
      <c r="R13" s="332">
        <v>4</v>
      </c>
      <c r="S13" s="332">
        <v>2</v>
      </c>
      <c r="T13" s="332">
        <v>5</v>
      </c>
      <c r="U13" s="332">
        <v>3</v>
      </c>
      <c r="V13" s="332">
        <v>2</v>
      </c>
      <c r="W13" s="332">
        <v>2</v>
      </c>
      <c r="X13" s="332">
        <v>5</v>
      </c>
      <c r="Y13" s="332">
        <v>2</v>
      </c>
      <c r="Z13" s="332">
        <v>1</v>
      </c>
      <c r="AA13" s="2"/>
      <c r="AB13" s="2"/>
      <c r="AC13" s="2"/>
      <c r="AD13" s="2"/>
      <c r="AE13" s="2"/>
      <c r="AF13" s="2"/>
      <c r="AG13" s="2"/>
      <c r="AH13" s="2"/>
      <c r="AI13" s="2"/>
      <c r="AJ13" s="2"/>
      <c r="AK13" s="2"/>
      <c r="AL13" s="2"/>
      <c r="AM13" s="305"/>
      <c r="AN13" s="2"/>
      <c r="AO13" s="10"/>
      <c r="AP13" s="2"/>
      <c r="AQ13" s="2"/>
      <c r="AR13" s="2"/>
      <c r="AS13" s="2"/>
      <c r="AT13" s="2"/>
      <c r="AU13" s="2"/>
      <c r="AV13" s="2"/>
      <c r="AW13" s="2"/>
      <c r="AX13" s="2"/>
      <c r="AY13" s="2"/>
      <c r="AZ13" s="2"/>
      <c r="BA13" s="2"/>
      <c r="BB13" s="2"/>
      <c r="BC13" s="2"/>
      <c r="BD13" s="2"/>
      <c r="BE13" s="2"/>
    </row>
    <row r="14" spans="1:57" ht="21" x14ac:dyDescent="0.5">
      <c r="A14" s="29" t="s">
        <v>1</v>
      </c>
      <c r="B14" s="29"/>
      <c r="C14" s="28" t="s">
        <v>196</v>
      </c>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9"/>
      <c r="AN14" s="2"/>
      <c r="AO14" s="10"/>
      <c r="AP14" s="2"/>
      <c r="AQ14" s="2"/>
      <c r="AR14" s="2"/>
      <c r="AS14" s="2"/>
      <c r="AT14" s="2"/>
      <c r="AU14" s="2"/>
      <c r="AV14" s="2"/>
      <c r="AW14" s="2"/>
      <c r="AX14" s="2"/>
      <c r="AY14" s="2"/>
      <c r="AZ14" s="2"/>
      <c r="BA14" s="2"/>
      <c r="BB14" s="2"/>
      <c r="BC14" s="2"/>
      <c r="BD14" s="2"/>
      <c r="BE14" s="2"/>
    </row>
    <row r="15" spans="1:57" ht="18.5" x14ac:dyDescent="0.45">
      <c r="A15" s="24" t="s">
        <v>197</v>
      </c>
      <c r="B15" s="24"/>
      <c r="C15" s="16" t="s">
        <v>198</v>
      </c>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row>
    <row r="16" spans="1:57" x14ac:dyDescent="0.35">
      <c r="A16" s="2"/>
      <c r="B16" s="2"/>
      <c r="C16" s="2"/>
      <c r="D16" s="337" t="s">
        <v>20</v>
      </c>
      <c r="E16" s="335" t="s">
        <v>21</v>
      </c>
      <c r="F16" s="334" t="s">
        <v>23</v>
      </c>
      <c r="G16" s="334" t="s">
        <v>26</v>
      </c>
      <c r="H16" s="334" t="s">
        <v>29</v>
      </c>
      <c r="I16" s="334" t="s">
        <v>32</v>
      </c>
      <c r="J16" s="334" t="s">
        <v>35</v>
      </c>
      <c r="K16" s="334" t="s">
        <v>38</v>
      </c>
      <c r="L16" s="334" t="s">
        <v>41</v>
      </c>
      <c r="M16" s="334" t="s">
        <v>44</v>
      </c>
      <c r="N16" s="334" t="s">
        <v>47</v>
      </c>
      <c r="O16" s="334" t="s">
        <v>50</v>
      </c>
      <c r="P16" s="334" t="s">
        <v>51</v>
      </c>
      <c r="Q16" s="334" t="s">
        <v>52</v>
      </c>
      <c r="R16" s="334" t="s">
        <v>53</v>
      </c>
      <c r="S16" s="334" t="s">
        <v>54</v>
      </c>
      <c r="T16" s="334" t="s">
        <v>55</v>
      </c>
      <c r="U16" s="334" t="s">
        <v>56</v>
      </c>
      <c r="V16" s="334" t="s">
        <v>57</v>
      </c>
      <c r="W16" s="334" t="s">
        <v>58</v>
      </c>
      <c r="X16" s="334" t="s">
        <v>59</v>
      </c>
      <c r="Y16" s="334" t="s">
        <v>60</v>
      </c>
      <c r="Z16" s="334" t="s">
        <v>61</v>
      </c>
      <c r="AA16" s="334" t="s">
        <v>62</v>
      </c>
      <c r="AB16" s="334" t="s">
        <v>63</v>
      </c>
      <c r="AC16" s="334" t="s">
        <v>64</v>
      </c>
      <c r="AD16" s="334" t="s">
        <v>65</v>
      </c>
      <c r="AE16" s="334" t="s">
        <v>66</v>
      </c>
      <c r="AF16" s="334" t="s">
        <v>67</v>
      </c>
      <c r="AG16" s="334" t="s">
        <v>68</v>
      </c>
      <c r="AH16" s="334" t="s">
        <v>69</v>
      </c>
      <c r="AI16" s="334" t="s">
        <v>70</v>
      </c>
      <c r="AJ16" s="334" t="s">
        <v>71</v>
      </c>
      <c r="AK16" s="336" t="s">
        <v>72</v>
      </c>
      <c r="AL16" s="2"/>
      <c r="AM16" s="6" t="s">
        <v>179</v>
      </c>
      <c r="AN16" s="7" t="s">
        <v>189</v>
      </c>
      <c r="AO16" s="7" t="s">
        <v>190</v>
      </c>
      <c r="AP16" s="2"/>
      <c r="AQ16" s="2"/>
      <c r="AR16" s="2"/>
      <c r="AS16" s="2"/>
      <c r="AT16" s="2"/>
      <c r="AU16" s="2"/>
      <c r="AV16" s="2"/>
      <c r="AW16" s="2"/>
      <c r="AX16" s="2"/>
      <c r="AY16" s="2"/>
      <c r="AZ16" s="2"/>
      <c r="BA16" s="2"/>
      <c r="BB16" s="2"/>
      <c r="BC16" s="2"/>
      <c r="BD16" s="2"/>
      <c r="BE16" s="2"/>
    </row>
    <row r="17" spans="1:57" ht="18.5" x14ac:dyDescent="0.35">
      <c r="A17" s="80"/>
      <c r="B17" s="84">
        <v>1</v>
      </c>
      <c r="C17" s="15" t="s">
        <v>199</v>
      </c>
      <c r="D17" s="386">
        <v>0</v>
      </c>
      <c r="E17" s="386">
        <v>0</v>
      </c>
      <c r="F17" s="386">
        <v>0</v>
      </c>
      <c r="G17" s="386">
        <v>0</v>
      </c>
      <c r="H17" s="386">
        <v>0</v>
      </c>
      <c r="I17" s="386">
        <v>0</v>
      </c>
      <c r="J17" s="386">
        <v>0</v>
      </c>
      <c r="K17" s="386">
        <v>0</v>
      </c>
      <c r="L17" s="386">
        <v>0</v>
      </c>
      <c r="M17" s="386">
        <v>0</v>
      </c>
      <c r="N17" s="386">
        <v>0</v>
      </c>
      <c r="O17" s="386">
        <v>0</v>
      </c>
      <c r="P17" s="386">
        <v>0</v>
      </c>
      <c r="Q17" s="386">
        <v>0</v>
      </c>
      <c r="R17" s="8">
        <v>0</v>
      </c>
      <c r="S17" s="8">
        <v>0</v>
      </c>
      <c r="T17" s="8">
        <v>0</v>
      </c>
      <c r="U17" s="8">
        <v>0</v>
      </c>
      <c r="V17" s="8">
        <v>0</v>
      </c>
      <c r="W17" s="8">
        <v>0</v>
      </c>
      <c r="X17" s="8">
        <v>0</v>
      </c>
      <c r="Y17" s="8">
        <v>0</v>
      </c>
      <c r="Z17" s="8">
        <v>1</v>
      </c>
      <c r="AA17" s="8">
        <v>0</v>
      </c>
      <c r="AB17" s="8">
        <v>0</v>
      </c>
      <c r="AC17" s="8">
        <v>0</v>
      </c>
      <c r="AD17" s="8">
        <v>1</v>
      </c>
      <c r="AE17" s="8">
        <v>1</v>
      </c>
      <c r="AF17" s="8">
        <v>0</v>
      </c>
      <c r="AG17" s="8">
        <v>0</v>
      </c>
      <c r="AH17" s="8">
        <v>0</v>
      </c>
      <c r="AI17" s="8">
        <v>1</v>
      </c>
      <c r="AJ17" s="8">
        <v>0</v>
      </c>
      <c r="AK17" s="8">
        <v>1</v>
      </c>
      <c r="AL17" s="2"/>
      <c r="AM17" s="51">
        <f>SUM(D17:AK17)</f>
        <v>5</v>
      </c>
      <c r="AN17" s="7">
        <v>1</v>
      </c>
      <c r="AO17" s="256">
        <f>AM17/AM$22</f>
        <v>0.14705882352941177</v>
      </c>
      <c r="AP17" s="2"/>
      <c r="AQ17" s="2"/>
      <c r="AR17" s="2"/>
      <c r="AS17" s="2"/>
      <c r="AT17" s="2"/>
      <c r="AU17" s="2"/>
      <c r="AV17" s="2"/>
      <c r="AW17" s="2"/>
      <c r="AX17" s="2"/>
      <c r="AY17" s="2"/>
      <c r="AZ17" s="2"/>
      <c r="BA17" s="2"/>
      <c r="BB17" s="2"/>
      <c r="BC17" s="2"/>
      <c r="BD17" s="2"/>
      <c r="BE17" s="2"/>
    </row>
    <row r="18" spans="1:57" ht="18.5" x14ac:dyDescent="0.35">
      <c r="A18" s="80"/>
      <c r="B18" s="85">
        <v>2</v>
      </c>
      <c r="C18" s="15" t="s">
        <v>200</v>
      </c>
      <c r="D18" s="386">
        <v>0</v>
      </c>
      <c r="E18" s="386">
        <v>0</v>
      </c>
      <c r="F18" s="386">
        <v>0</v>
      </c>
      <c r="G18" s="386">
        <v>0</v>
      </c>
      <c r="H18" s="386">
        <v>0</v>
      </c>
      <c r="I18" s="386">
        <v>1</v>
      </c>
      <c r="J18" s="386">
        <v>1</v>
      </c>
      <c r="K18" s="386">
        <v>0</v>
      </c>
      <c r="L18" s="386">
        <v>0</v>
      </c>
      <c r="M18" s="386">
        <v>1</v>
      </c>
      <c r="N18" s="386">
        <v>1</v>
      </c>
      <c r="O18" s="386">
        <v>0</v>
      </c>
      <c r="P18" s="386">
        <v>1</v>
      </c>
      <c r="Q18" s="386">
        <v>1</v>
      </c>
      <c r="R18" s="8">
        <v>1</v>
      </c>
      <c r="S18" s="8">
        <v>0</v>
      </c>
      <c r="T18" s="8">
        <v>0</v>
      </c>
      <c r="U18" s="8">
        <v>0</v>
      </c>
      <c r="V18" s="8">
        <v>0</v>
      </c>
      <c r="W18" s="8">
        <v>0</v>
      </c>
      <c r="X18" s="8">
        <v>0</v>
      </c>
      <c r="Y18" s="8">
        <v>0</v>
      </c>
      <c r="Z18" s="8">
        <v>0</v>
      </c>
      <c r="AA18" s="8">
        <v>1</v>
      </c>
      <c r="AB18" s="8">
        <v>0</v>
      </c>
      <c r="AC18" s="8">
        <v>0</v>
      </c>
      <c r="AD18" s="8">
        <v>0</v>
      </c>
      <c r="AE18" s="8">
        <v>0</v>
      </c>
      <c r="AF18" s="8">
        <v>1</v>
      </c>
      <c r="AG18" s="8">
        <v>1</v>
      </c>
      <c r="AH18" s="8">
        <v>1</v>
      </c>
      <c r="AI18" s="8">
        <v>0</v>
      </c>
      <c r="AJ18" s="8">
        <v>1</v>
      </c>
      <c r="AK18" s="8">
        <v>0</v>
      </c>
      <c r="AL18" s="2"/>
      <c r="AM18" s="51">
        <f t="shared" ref="AM18:AM21" si="2">SUM(D18:AK18)</f>
        <v>12</v>
      </c>
      <c r="AN18" s="7">
        <v>2</v>
      </c>
      <c r="AO18" s="256">
        <f t="shared" ref="AO18:AO21" si="3">AM18/AM$22</f>
        <v>0.35294117647058826</v>
      </c>
      <c r="AP18" s="2"/>
      <c r="AQ18" s="2"/>
      <c r="AR18" s="2"/>
      <c r="AS18" s="2"/>
      <c r="AT18" s="2"/>
      <c r="AU18" s="2"/>
      <c r="AV18" s="2"/>
      <c r="AW18" s="2"/>
      <c r="AX18" s="2"/>
      <c r="AY18" s="2"/>
      <c r="AZ18" s="2"/>
      <c r="BA18" s="2"/>
      <c r="BB18" s="2"/>
      <c r="BC18" s="2"/>
      <c r="BD18" s="2"/>
      <c r="BE18" s="2"/>
    </row>
    <row r="19" spans="1:57" ht="18.5" x14ac:dyDescent="0.35">
      <c r="A19" s="80"/>
      <c r="B19" s="86">
        <v>3</v>
      </c>
      <c r="C19" s="15" t="s">
        <v>201</v>
      </c>
      <c r="D19" s="386">
        <v>1</v>
      </c>
      <c r="E19" s="386">
        <v>1</v>
      </c>
      <c r="F19" s="386">
        <v>1</v>
      </c>
      <c r="G19" s="386">
        <v>1</v>
      </c>
      <c r="H19" s="386">
        <v>1</v>
      </c>
      <c r="I19" s="386">
        <v>0</v>
      </c>
      <c r="J19" s="386">
        <v>0</v>
      </c>
      <c r="K19" s="386">
        <v>1</v>
      </c>
      <c r="L19" s="386">
        <v>1</v>
      </c>
      <c r="M19" s="386">
        <v>0</v>
      </c>
      <c r="N19" s="386">
        <v>0</v>
      </c>
      <c r="O19" s="386">
        <v>1</v>
      </c>
      <c r="P19" s="386">
        <v>0</v>
      </c>
      <c r="Q19" s="386">
        <v>0</v>
      </c>
      <c r="R19" s="8">
        <v>0</v>
      </c>
      <c r="S19" s="8">
        <v>1</v>
      </c>
      <c r="T19" s="8">
        <v>0</v>
      </c>
      <c r="U19" s="8">
        <v>1</v>
      </c>
      <c r="V19" s="8">
        <v>1</v>
      </c>
      <c r="W19" s="8">
        <v>1</v>
      </c>
      <c r="X19" s="8">
        <v>1</v>
      </c>
      <c r="Y19" s="8">
        <v>0</v>
      </c>
      <c r="Z19" s="8">
        <v>0</v>
      </c>
      <c r="AA19" s="8">
        <v>0</v>
      </c>
      <c r="AB19" s="8">
        <v>0</v>
      </c>
      <c r="AC19" s="8">
        <v>0</v>
      </c>
      <c r="AD19" s="8">
        <v>0</v>
      </c>
      <c r="AE19" s="8">
        <v>0</v>
      </c>
      <c r="AF19" s="8">
        <v>0</v>
      </c>
      <c r="AG19" s="8">
        <v>0</v>
      </c>
      <c r="AH19" s="8">
        <v>0</v>
      </c>
      <c r="AI19" s="8">
        <v>0</v>
      </c>
      <c r="AJ19" s="8">
        <v>0</v>
      </c>
      <c r="AK19" s="8">
        <v>0</v>
      </c>
      <c r="AL19" s="2"/>
      <c r="AM19" s="51">
        <f t="shared" si="2"/>
        <v>13</v>
      </c>
      <c r="AN19" s="7">
        <v>3</v>
      </c>
      <c r="AO19" s="256">
        <f t="shared" si="3"/>
        <v>0.38235294117647056</v>
      </c>
      <c r="AP19" s="2"/>
      <c r="AQ19" s="2"/>
      <c r="AR19" s="2"/>
      <c r="AS19" s="2"/>
      <c r="AT19" s="2"/>
      <c r="AU19" s="2"/>
      <c r="AV19" s="2"/>
      <c r="AW19" s="2"/>
      <c r="AX19" s="2"/>
      <c r="AY19" s="2"/>
      <c r="AZ19" s="2"/>
      <c r="BA19" s="2"/>
      <c r="BB19" s="2"/>
      <c r="BC19" s="2"/>
      <c r="BD19" s="2"/>
      <c r="BE19" s="2"/>
    </row>
    <row r="20" spans="1:57" ht="18.5" x14ac:dyDescent="0.35">
      <c r="A20" s="80"/>
      <c r="B20" s="87">
        <v>4</v>
      </c>
      <c r="C20" s="11" t="s">
        <v>202</v>
      </c>
      <c r="D20" s="386">
        <v>0</v>
      </c>
      <c r="E20" s="386">
        <v>0</v>
      </c>
      <c r="F20" s="386">
        <v>0</v>
      </c>
      <c r="G20" s="386">
        <v>0</v>
      </c>
      <c r="H20" s="386">
        <v>0</v>
      </c>
      <c r="I20" s="386">
        <v>0</v>
      </c>
      <c r="J20" s="386">
        <v>0</v>
      </c>
      <c r="K20" s="386">
        <v>0</v>
      </c>
      <c r="L20" s="386">
        <v>0</v>
      </c>
      <c r="M20" s="386">
        <v>0</v>
      </c>
      <c r="N20" s="386">
        <v>0</v>
      </c>
      <c r="O20" s="386">
        <v>0</v>
      </c>
      <c r="P20" s="386">
        <v>0</v>
      </c>
      <c r="Q20" s="386">
        <v>0</v>
      </c>
      <c r="R20" s="8">
        <v>0</v>
      </c>
      <c r="S20" s="8">
        <v>0</v>
      </c>
      <c r="T20" s="8">
        <v>0</v>
      </c>
      <c r="U20" s="8">
        <v>0</v>
      </c>
      <c r="V20" s="8">
        <v>0</v>
      </c>
      <c r="W20" s="8">
        <v>0</v>
      </c>
      <c r="X20" s="8">
        <v>0</v>
      </c>
      <c r="Y20" s="8">
        <v>0</v>
      </c>
      <c r="Z20" s="8">
        <v>0</v>
      </c>
      <c r="AA20" s="8">
        <v>0</v>
      </c>
      <c r="AB20" s="8">
        <v>0</v>
      </c>
      <c r="AC20" s="8">
        <v>1</v>
      </c>
      <c r="AD20" s="8">
        <v>0</v>
      </c>
      <c r="AE20" s="8">
        <v>0</v>
      </c>
      <c r="AF20" s="8">
        <v>0</v>
      </c>
      <c r="AG20" s="8">
        <v>0</v>
      </c>
      <c r="AH20" s="8">
        <v>0</v>
      </c>
      <c r="AI20" s="8">
        <v>0</v>
      </c>
      <c r="AJ20" s="8">
        <v>0</v>
      </c>
      <c r="AK20" s="8">
        <v>0</v>
      </c>
      <c r="AL20" s="2"/>
      <c r="AM20" s="51">
        <f t="shared" si="2"/>
        <v>1</v>
      </c>
      <c r="AN20" s="7">
        <v>4</v>
      </c>
      <c r="AO20" s="256">
        <f t="shared" si="3"/>
        <v>2.9411764705882353E-2</v>
      </c>
      <c r="AP20" s="2"/>
      <c r="AQ20" s="2"/>
      <c r="AR20" s="2"/>
      <c r="AS20" s="2"/>
      <c r="AT20" s="2"/>
      <c r="AU20" s="2"/>
      <c r="AV20" s="2"/>
      <c r="AW20" s="2"/>
      <c r="AX20" s="2"/>
      <c r="AY20" s="2"/>
      <c r="AZ20" s="2"/>
      <c r="BA20" s="2"/>
      <c r="BB20" s="2"/>
      <c r="BC20" s="2"/>
      <c r="BD20" s="2"/>
      <c r="BE20" s="2"/>
    </row>
    <row r="21" spans="1:57" ht="18.5" x14ac:dyDescent="0.35">
      <c r="A21" s="80"/>
      <c r="B21" s="88">
        <v>5</v>
      </c>
      <c r="C21" s="11" t="s">
        <v>203</v>
      </c>
      <c r="D21" s="386">
        <v>0</v>
      </c>
      <c r="E21" s="386">
        <v>0</v>
      </c>
      <c r="F21" s="386">
        <v>0</v>
      </c>
      <c r="G21" s="386">
        <v>0</v>
      </c>
      <c r="H21" s="386">
        <v>0</v>
      </c>
      <c r="I21" s="386">
        <v>0</v>
      </c>
      <c r="J21" s="386">
        <v>0</v>
      </c>
      <c r="K21" s="386">
        <v>0</v>
      </c>
      <c r="L21" s="386">
        <v>0</v>
      </c>
      <c r="M21" s="386">
        <v>0</v>
      </c>
      <c r="N21" s="386">
        <v>0</v>
      </c>
      <c r="O21" s="386">
        <v>0</v>
      </c>
      <c r="P21" s="386">
        <v>0</v>
      </c>
      <c r="Q21" s="386">
        <v>0</v>
      </c>
      <c r="R21" s="8">
        <v>0</v>
      </c>
      <c r="S21" s="8">
        <v>0</v>
      </c>
      <c r="T21" s="8">
        <v>1</v>
      </c>
      <c r="U21" s="8">
        <v>0</v>
      </c>
      <c r="V21" s="8">
        <v>0</v>
      </c>
      <c r="W21" s="8">
        <v>0</v>
      </c>
      <c r="X21" s="8">
        <v>0</v>
      </c>
      <c r="Y21" s="8">
        <v>1</v>
      </c>
      <c r="Z21" s="8">
        <v>0</v>
      </c>
      <c r="AA21" s="8">
        <v>0</v>
      </c>
      <c r="AB21" s="8">
        <v>1</v>
      </c>
      <c r="AC21" s="8">
        <v>0</v>
      </c>
      <c r="AD21" s="8">
        <v>0</v>
      </c>
      <c r="AE21" s="8">
        <v>0</v>
      </c>
      <c r="AF21" s="8">
        <v>0</v>
      </c>
      <c r="AG21" s="8">
        <v>0</v>
      </c>
      <c r="AH21" s="8">
        <v>0</v>
      </c>
      <c r="AI21" s="8">
        <v>0</v>
      </c>
      <c r="AJ21" s="8">
        <v>0</v>
      </c>
      <c r="AK21" s="8">
        <v>0</v>
      </c>
      <c r="AL21" s="2"/>
      <c r="AM21" s="51">
        <f t="shared" si="2"/>
        <v>3</v>
      </c>
      <c r="AN21" s="7">
        <v>5</v>
      </c>
      <c r="AO21" s="256">
        <f t="shared" si="3"/>
        <v>8.8235294117647065E-2</v>
      </c>
      <c r="AP21" s="2"/>
      <c r="AQ21" s="2"/>
      <c r="AR21" s="2"/>
      <c r="AS21" s="2"/>
      <c r="AT21" s="2"/>
      <c r="AU21" s="2"/>
      <c r="AV21" s="2"/>
      <c r="AW21" s="2"/>
      <c r="AX21" s="2"/>
      <c r="AY21" s="2"/>
      <c r="AZ21" s="2"/>
      <c r="BA21" s="2"/>
      <c r="BB21" s="2"/>
      <c r="BC21" s="2"/>
      <c r="BD21" s="2"/>
      <c r="BE21" s="2"/>
    </row>
    <row r="22" spans="1:57" ht="18.5" x14ac:dyDescent="0.35">
      <c r="A22" s="2"/>
      <c r="B22" s="2"/>
      <c r="C22" s="381" t="s">
        <v>424</v>
      </c>
      <c r="D22" s="2">
        <f>($B$7*D17)+($B$8*D18)+($B$9*D19)+($B$10*D20)+($B$11*D21)</f>
        <v>3</v>
      </c>
      <c r="E22" s="2">
        <f t="shared" ref="E22:AK22" si="4">($B$7*E17)+($B$8*E18)+($B$9*E19)+($B$10*E20)+($B$11*E21)</f>
        <v>3</v>
      </c>
      <c r="F22" s="2">
        <f t="shared" si="4"/>
        <v>3</v>
      </c>
      <c r="G22" s="2">
        <f t="shared" si="4"/>
        <v>3</v>
      </c>
      <c r="H22" s="2">
        <f t="shared" si="4"/>
        <v>3</v>
      </c>
      <c r="I22" s="2">
        <f t="shared" si="4"/>
        <v>2</v>
      </c>
      <c r="J22" s="2">
        <f t="shared" si="4"/>
        <v>2</v>
      </c>
      <c r="K22" s="2">
        <f t="shared" si="4"/>
        <v>3</v>
      </c>
      <c r="L22" s="2">
        <f t="shared" si="4"/>
        <v>3</v>
      </c>
      <c r="M22" s="2">
        <f t="shared" si="4"/>
        <v>2</v>
      </c>
      <c r="N22" s="2">
        <f t="shared" si="4"/>
        <v>2</v>
      </c>
      <c r="O22" s="2">
        <f t="shared" si="4"/>
        <v>3</v>
      </c>
      <c r="P22" s="2">
        <f t="shared" si="4"/>
        <v>2</v>
      </c>
      <c r="Q22" s="2">
        <f t="shared" si="4"/>
        <v>2</v>
      </c>
      <c r="R22" s="2">
        <f t="shared" si="4"/>
        <v>2</v>
      </c>
      <c r="S22" s="2">
        <f t="shared" si="4"/>
        <v>3</v>
      </c>
      <c r="T22" s="2">
        <f t="shared" si="4"/>
        <v>5</v>
      </c>
      <c r="U22" s="2">
        <f t="shared" si="4"/>
        <v>3</v>
      </c>
      <c r="V22" s="2">
        <f t="shared" si="4"/>
        <v>3</v>
      </c>
      <c r="W22" s="2">
        <f t="shared" si="4"/>
        <v>3</v>
      </c>
      <c r="X22" s="2">
        <f t="shared" si="4"/>
        <v>3</v>
      </c>
      <c r="Y22" s="2">
        <f t="shared" si="4"/>
        <v>5</v>
      </c>
      <c r="Z22" s="2">
        <f t="shared" si="4"/>
        <v>1</v>
      </c>
      <c r="AA22" s="2">
        <f t="shared" si="4"/>
        <v>2</v>
      </c>
      <c r="AB22" s="2">
        <f t="shared" si="4"/>
        <v>5</v>
      </c>
      <c r="AC22" s="2">
        <f t="shared" si="4"/>
        <v>4</v>
      </c>
      <c r="AD22" s="2">
        <f t="shared" si="4"/>
        <v>1</v>
      </c>
      <c r="AE22" s="2">
        <f t="shared" si="4"/>
        <v>1</v>
      </c>
      <c r="AF22" s="2">
        <f t="shared" si="4"/>
        <v>2</v>
      </c>
      <c r="AG22" s="2">
        <f t="shared" si="4"/>
        <v>2</v>
      </c>
      <c r="AH22" s="2">
        <f t="shared" si="4"/>
        <v>2</v>
      </c>
      <c r="AI22" s="2">
        <f t="shared" si="4"/>
        <v>1</v>
      </c>
      <c r="AJ22" s="2">
        <f t="shared" si="4"/>
        <v>2</v>
      </c>
      <c r="AK22" s="2">
        <f t="shared" si="4"/>
        <v>1</v>
      </c>
      <c r="AL22" s="2"/>
      <c r="AM22" s="33">
        <f>SUM(AM17:AM21)</f>
        <v>34</v>
      </c>
      <c r="AN22" s="2"/>
      <c r="AO22" s="10">
        <f>SUM(AO17:AO21)</f>
        <v>1</v>
      </c>
      <c r="AP22" s="2"/>
      <c r="AQ22" s="2"/>
      <c r="AR22" s="2"/>
      <c r="AS22" s="2"/>
      <c r="AT22" s="2"/>
      <c r="AU22" s="2"/>
      <c r="AV22" s="2"/>
      <c r="AW22" s="2"/>
      <c r="AX22" s="2"/>
      <c r="AY22" s="2"/>
      <c r="AZ22" s="2"/>
      <c r="BA22" s="2"/>
      <c r="BB22" s="2"/>
      <c r="BC22" s="2"/>
      <c r="BE22" s="2"/>
    </row>
    <row r="23" spans="1:57" ht="37" x14ac:dyDescent="0.35">
      <c r="A23" s="27" t="s">
        <v>5</v>
      </c>
      <c r="B23" s="27"/>
      <c r="C23" s="69" t="s">
        <v>204</v>
      </c>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row>
    <row r="24" spans="1:57" ht="31" x14ac:dyDescent="0.35">
      <c r="A24" s="2"/>
      <c r="B24" s="2"/>
      <c r="C24" s="47" t="s">
        <v>205</v>
      </c>
      <c r="D24" s="337" t="s">
        <v>20</v>
      </c>
      <c r="E24" s="335" t="s">
        <v>21</v>
      </c>
      <c r="F24" s="334" t="s">
        <v>23</v>
      </c>
      <c r="G24" s="334" t="s">
        <v>26</v>
      </c>
      <c r="H24" s="334" t="s">
        <v>29</v>
      </c>
      <c r="I24" s="334" t="s">
        <v>32</v>
      </c>
      <c r="J24" s="334" t="s">
        <v>35</v>
      </c>
      <c r="K24" s="334" t="s">
        <v>38</v>
      </c>
      <c r="L24" s="334" t="s">
        <v>41</v>
      </c>
      <c r="M24" s="334" t="s">
        <v>44</v>
      </c>
      <c r="N24" s="334" t="s">
        <v>47</v>
      </c>
      <c r="O24" s="334" t="s">
        <v>50</v>
      </c>
      <c r="P24" s="334" t="s">
        <v>51</v>
      </c>
      <c r="Q24" s="334" t="s">
        <v>52</v>
      </c>
      <c r="R24" s="334" t="s">
        <v>53</v>
      </c>
      <c r="S24" s="334" t="s">
        <v>54</v>
      </c>
      <c r="T24" s="334" t="s">
        <v>55</v>
      </c>
      <c r="U24" s="334" t="s">
        <v>56</v>
      </c>
      <c r="V24" s="334" t="s">
        <v>57</v>
      </c>
      <c r="W24" s="334" t="s">
        <v>58</v>
      </c>
      <c r="X24" s="334" t="s">
        <v>59</v>
      </c>
      <c r="Y24" s="334" t="s">
        <v>60</v>
      </c>
      <c r="Z24" s="334" t="s">
        <v>61</v>
      </c>
      <c r="AA24" s="334" t="s">
        <v>62</v>
      </c>
      <c r="AB24" s="334" t="s">
        <v>63</v>
      </c>
      <c r="AC24" s="334" t="s">
        <v>64</v>
      </c>
      <c r="AD24" s="334" t="s">
        <v>65</v>
      </c>
      <c r="AE24" s="334" t="s">
        <v>66</v>
      </c>
      <c r="AF24" s="334" t="s">
        <v>67</v>
      </c>
      <c r="AG24" s="334" t="s">
        <v>68</v>
      </c>
      <c r="AH24" s="334" t="s">
        <v>69</v>
      </c>
      <c r="AI24" s="334" t="s">
        <v>70</v>
      </c>
      <c r="AJ24" s="334" t="s">
        <v>71</v>
      </c>
      <c r="AK24" s="336" t="s">
        <v>72</v>
      </c>
      <c r="AL24" s="2"/>
      <c r="AM24" s="6" t="s">
        <v>179</v>
      </c>
      <c r="AN24" s="7" t="s">
        <v>189</v>
      </c>
      <c r="AO24" s="7" t="s">
        <v>190</v>
      </c>
      <c r="AP24" s="2"/>
      <c r="AQ24" s="2"/>
      <c r="AR24" s="2"/>
      <c r="AS24" s="2"/>
      <c r="AT24" s="2"/>
      <c r="AU24" s="2"/>
      <c r="AV24" s="2"/>
      <c r="AW24" s="2"/>
      <c r="AX24" s="2"/>
      <c r="AY24" s="2"/>
      <c r="AZ24" s="2"/>
      <c r="BA24" s="2"/>
      <c r="BB24" s="2"/>
      <c r="BC24" s="2"/>
      <c r="BD24" s="2"/>
      <c r="BE24" s="2"/>
    </row>
    <row r="25" spans="1:57" ht="18.5" x14ac:dyDescent="0.35">
      <c r="A25" s="80"/>
      <c r="B25" s="84">
        <v>1</v>
      </c>
      <c r="C25" s="15" t="s">
        <v>206</v>
      </c>
      <c r="D25" s="386">
        <v>0</v>
      </c>
      <c r="E25" s="386">
        <v>1</v>
      </c>
      <c r="F25" s="386">
        <v>0</v>
      </c>
      <c r="G25" s="386">
        <v>0</v>
      </c>
      <c r="H25" s="386">
        <v>0</v>
      </c>
      <c r="I25" s="386">
        <v>0</v>
      </c>
      <c r="J25" s="386">
        <v>0</v>
      </c>
      <c r="K25" s="386">
        <v>0</v>
      </c>
      <c r="L25" s="386">
        <v>0</v>
      </c>
      <c r="M25" s="386">
        <v>0</v>
      </c>
      <c r="N25" s="386">
        <v>0</v>
      </c>
      <c r="O25" s="386">
        <v>0</v>
      </c>
      <c r="P25" s="386">
        <v>0</v>
      </c>
      <c r="Q25" s="386">
        <v>1</v>
      </c>
      <c r="R25" s="8">
        <v>0</v>
      </c>
      <c r="S25" s="8">
        <v>0</v>
      </c>
      <c r="T25" s="8">
        <v>0</v>
      </c>
      <c r="U25" s="8">
        <v>0</v>
      </c>
      <c r="V25" s="8">
        <v>0</v>
      </c>
      <c r="W25" s="8">
        <v>0</v>
      </c>
      <c r="X25" s="8">
        <v>0</v>
      </c>
      <c r="Y25" s="8">
        <v>0</v>
      </c>
      <c r="Z25" s="8">
        <v>1</v>
      </c>
      <c r="AA25" s="8">
        <v>0</v>
      </c>
      <c r="AB25" s="8">
        <v>0</v>
      </c>
      <c r="AC25" s="8">
        <v>0</v>
      </c>
      <c r="AD25" s="8">
        <v>1</v>
      </c>
      <c r="AE25" s="8">
        <v>0</v>
      </c>
      <c r="AF25" s="8">
        <v>0</v>
      </c>
      <c r="AG25" s="8">
        <v>0</v>
      </c>
      <c r="AH25" s="8">
        <v>1</v>
      </c>
      <c r="AI25" s="8">
        <v>0</v>
      </c>
      <c r="AJ25" s="8">
        <v>0</v>
      </c>
      <c r="AK25" s="8">
        <v>0</v>
      </c>
      <c r="AL25" s="2"/>
      <c r="AM25" s="51">
        <f>SUM(D25:AK25)</f>
        <v>5</v>
      </c>
      <c r="AN25" s="7">
        <v>1</v>
      </c>
      <c r="AO25" s="256">
        <f>AM25/AM$30</f>
        <v>0.14705882352941177</v>
      </c>
      <c r="AP25" s="2"/>
      <c r="AQ25" s="2"/>
      <c r="AR25" s="2"/>
      <c r="AS25" s="2"/>
      <c r="AT25" s="2"/>
      <c r="AU25" s="2"/>
      <c r="AV25" s="2"/>
      <c r="AW25" s="2"/>
      <c r="AX25" s="2"/>
      <c r="AY25" s="2"/>
      <c r="AZ25" s="2"/>
      <c r="BA25" s="2"/>
      <c r="BB25" s="2"/>
      <c r="BC25" s="2"/>
      <c r="BD25" s="2"/>
      <c r="BE25" s="2"/>
    </row>
    <row r="26" spans="1:57" ht="34" customHeight="1" x14ac:dyDescent="0.35">
      <c r="A26" s="80"/>
      <c r="B26" s="85">
        <v>2</v>
      </c>
      <c r="C26" s="11" t="s">
        <v>207</v>
      </c>
      <c r="D26" s="386">
        <v>0</v>
      </c>
      <c r="E26" s="386">
        <v>0</v>
      </c>
      <c r="F26" s="386">
        <v>0</v>
      </c>
      <c r="G26" s="386">
        <v>1</v>
      </c>
      <c r="H26" s="386">
        <v>1</v>
      </c>
      <c r="I26" s="386">
        <v>0</v>
      </c>
      <c r="J26" s="386">
        <v>1</v>
      </c>
      <c r="K26" s="386">
        <v>1</v>
      </c>
      <c r="L26" s="386">
        <v>0</v>
      </c>
      <c r="M26" s="386">
        <v>1</v>
      </c>
      <c r="N26" s="386">
        <v>1</v>
      </c>
      <c r="O26" s="386">
        <v>1</v>
      </c>
      <c r="P26" s="386">
        <v>0</v>
      </c>
      <c r="Q26" s="386">
        <v>0</v>
      </c>
      <c r="R26" s="8">
        <v>0</v>
      </c>
      <c r="S26" s="8">
        <v>0</v>
      </c>
      <c r="T26" s="8">
        <v>0</v>
      </c>
      <c r="U26" s="8">
        <v>1</v>
      </c>
      <c r="V26" s="8">
        <v>1</v>
      </c>
      <c r="W26" s="8">
        <v>1</v>
      </c>
      <c r="X26" s="8">
        <v>0</v>
      </c>
      <c r="Y26" s="8">
        <v>1</v>
      </c>
      <c r="Z26" s="8">
        <v>0</v>
      </c>
      <c r="AA26" s="8">
        <v>1</v>
      </c>
      <c r="AB26" s="8">
        <v>0</v>
      </c>
      <c r="AC26" s="8">
        <v>1</v>
      </c>
      <c r="AD26" s="8">
        <v>0</v>
      </c>
      <c r="AE26" s="8">
        <v>0</v>
      </c>
      <c r="AF26" s="8">
        <v>1</v>
      </c>
      <c r="AG26" s="8">
        <v>1</v>
      </c>
      <c r="AH26" s="8">
        <v>0</v>
      </c>
      <c r="AI26" s="8">
        <v>0</v>
      </c>
      <c r="AJ26" s="8">
        <v>1</v>
      </c>
      <c r="AK26" s="8">
        <v>1</v>
      </c>
      <c r="AL26" s="2"/>
      <c r="AM26" s="51">
        <f t="shared" ref="AM26:AM29" si="5">SUM(D26:AK26)</f>
        <v>17</v>
      </c>
      <c r="AN26" s="7">
        <v>2</v>
      </c>
      <c r="AO26" s="256">
        <f t="shared" ref="AO26:AO29" si="6">AM26/AM$30</f>
        <v>0.5</v>
      </c>
      <c r="AP26" s="2"/>
      <c r="AQ26" s="2"/>
      <c r="AR26" s="2"/>
      <c r="AS26" s="2"/>
      <c r="AT26" s="2"/>
      <c r="AU26" s="2"/>
      <c r="AV26" s="2"/>
      <c r="AW26" s="2"/>
      <c r="AX26" s="2"/>
      <c r="AY26" s="2"/>
      <c r="AZ26" s="2"/>
      <c r="BA26" s="2"/>
      <c r="BB26" s="2"/>
      <c r="BC26" s="2"/>
      <c r="BD26" s="2"/>
      <c r="BE26" s="2"/>
    </row>
    <row r="27" spans="1:57" ht="18.5" x14ac:dyDescent="0.35">
      <c r="A27" s="80"/>
      <c r="B27" s="86">
        <v>3</v>
      </c>
      <c r="C27" s="11" t="s">
        <v>208</v>
      </c>
      <c r="D27" s="386">
        <v>1</v>
      </c>
      <c r="E27" s="386">
        <v>0</v>
      </c>
      <c r="F27" s="386">
        <v>0</v>
      </c>
      <c r="G27" s="386">
        <v>0</v>
      </c>
      <c r="H27" s="386">
        <v>0</v>
      </c>
      <c r="I27" s="386">
        <v>1</v>
      </c>
      <c r="J27" s="386">
        <v>0</v>
      </c>
      <c r="K27" s="386">
        <v>0</v>
      </c>
      <c r="L27" s="386">
        <v>1</v>
      </c>
      <c r="M27" s="386">
        <v>0</v>
      </c>
      <c r="N27" s="386">
        <v>0</v>
      </c>
      <c r="O27" s="386">
        <v>0</v>
      </c>
      <c r="P27" s="386">
        <v>1</v>
      </c>
      <c r="Q27" s="386">
        <v>0</v>
      </c>
      <c r="R27" s="8">
        <v>0</v>
      </c>
      <c r="S27" s="8">
        <v>1</v>
      </c>
      <c r="T27" s="8">
        <v>0</v>
      </c>
      <c r="U27" s="8">
        <v>0</v>
      </c>
      <c r="V27" s="8">
        <v>0</v>
      </c>
      <c r="W27" s="8">
        <v>0</v>
      </c>
      <c r="X27" s="8">
        <v>0</v>
      </c>
      <c r="Y27" s="8">
        <v>0</v>
      </c>
      <c r="Z27" s="8">
        <v>0</v>
      </c>
      <c r="AA27" s="8">
        <v>0</v>
      </c>
      <c r="AB27" s="8">
        <v>0</v>
      </c>
      <c r="AC27" s="8">
        <v>0</v>
      </c>
      <c r="AD27" s="8">
        <v>0</v>
      </c>
      <c r="AE27" s="8">
        <v>0</v>
      </c>
      <c r="AF27" s="8">
        <v>0</v>
      </c>
      <c r="AG27" s="8">
        <v>0</v>
      </c>
      <c r="AH27" s="8">
        <v>0</v>
      </c>
      <c r="AI27" s="8">
        <v>0</v>
      </c>
      <c r="AJ27" s="8">
        <v>0</v>
      </c>
      <c r="AK27" s="8">
        <v>0</v>
      </c>
      <c r="AL27" s="2"/>
      <c r="AM27" s="51">
        <f t="shared" si="5"/>
        <v>5</v>
      </c>
      <c r="AN27" s="7">
        <v>3</v>
      </c>
      <c r="AO27" s="256">
        <f t="shared" si="6"/>
        <v>0.14705882352941177</v>
      </c>
      <c r="AP27" s="2"/>
      <c r="AQ27" s="2"/>
      <c r="AR27" s="2"/>
      <c r="AS27" s="2"/>
      <c r="AT27" s="2"/>
      <c r="AU27" s="2"/>
      <c r="AV27" s="2"/>
      <c r="AW27" s="2"/>
      <c r="AX27" s="2"/>
      <c r="AY27" s="2"/>
      <c r="AZ27" s="2"/>
      <c r="BA27" s="2"/>
      <c r="BB27" s="2"/>
      <c r="BC27" s="2"/>
      <c r="BD27" s="2"/>
      <c r="BE27" s="2"/>
    </row>
    <row r="28" spans="1:57" ht="38.25" customHeight="1" x14ac:dyDescent="0.35">
      <c r="A28" s="80"/>
      <c r="B28" s="87">
        <v>4</v>
      </c>
      <c r="C28" s="11" t="s">
        <v>209</v>
      </c>
      <c r="D28" s="386">
        <v>0</v>
      </c>
      <c r="E28" s="386">
        <v>0</v>
      </c>
      <c r="F28" s="386">
        <v>1</v>
      </c>
      <c r="G28" s="386">
        <v>0</v>
      </c>
      <c r="H28" s="386">
        <v>0</v>
      </c>
      <c r="I28" s="386">
        <v>0</v>
      </c>
      <c r="J28" s="386">
        <v>0</v>
      </c>
      <c r="K28" s="386">
        <v>0</v>
      </c>
      <c r="L28" s="386">
        <v>0</v>
      </c>
      <c r="M28" s="386">
        <v>0</v>
      </c>
      <c r="N28" s="386">
        <v>0</v>
      </c>
      <c r="O28" s="386">
        <v>0</v>
      </c>
      <c r="P28" s="386">
        <v>0</v>
      </c>
      <c r="Q28" s="386">
        <v>0</v>
      </c>
      <c r="R28" s="8">
        <v>1</v>
      </c>
      <c r="S28" s="8">
        <v>0</v>
      </c>
      <c r="T28" s="8">
        <v>0</v>
      </c>
      <c r="U28" s="8">
        <v>0</v>
      </c>
      <c r="V28" s="8">
        <v>0</v>
      </c>
      <c r="W28" s="8">
        <v>0</v>
      </c>
      <c r="X28" s="8">
        <v>0</v>
      </c>
      <c r="Y28" s="8">
        <v>0</v>
      </c>
      <c r="Z28" s="8">
        <v>0</v>
      </c>
      <c r="AA28" s="8">
        <v>0</v>
      </c>
      <c r="AB28" s="8">
        <v>1</v>
      </c>
      <c r="AC28" s="8">
        <v>0</v>
      </c>
      <c r="AD28" s="8">
        <v>0</v>
      </c>
      <c r="AE28" s="8">
        <v>0</v>
      </c>
      <c r="AF28" s="8">
        <v>0</v>
      </c>
      <c r="AG28" s="8">
        <v>0</v>
      </c>
      <c r="AH28" s="8">
        <v>0</v>
      </c>
      <c r="AI28" s="8">
        <v>1</v>
      </c>
      <c r="AJ28" s="8">
        <v>0</v>
      </c>
      <c r="AK28" s="8">
        <v>0</v>
      </c>
      <c r="AL28" s="2"/>
      <c r="AM28" s="51">
        <f t="shared" si="5"/>
        <v>4</v>
      </c>
      <c r="AN28" s="7">
        <v>4</v>
      </c>
      <c r="AO28" s="256">
        <f t="shared" si="6"/>
        <v>0.11764705882352941</v>
      </c>
      <c r="AP28" s="2"/>
      <c r="AQ28" s="2"/>
      <c r="AR28" s="2"/>
      <c r="AS28" s="2"/>
      <c r="AT28" s="2"/>
      <c r="AU28" s="2"/>
      <c r="AV28" s="2"/>
      <c r="AW28" s="2"/>
      <c r="AX28" s="2"/>
      <c r="AY28" s="2"/>
      <c r="AZ28" s="2"/>
      <c r="BA28" s="2"/>
      <c r="BB28" s="2"/>
      <c r="BC28" s="2"/>
      <c r="BD28" s="2"/>
      <c r="BE28" s="2"/>
    </row>
    <row r="29" spans="1:57" ht="38.25" customHeight="1" x14ac:dyDescent="0.35">
      <c r="A29" s="80"/>
      <c r="B29" s="88">
        <v>5</v>
      </c>
      <c r="C29" s="11" t="s">
        <v>210</v>
      </c>
      <c r="D29" s="386">
        <v>0</v>
      </c>
      <c r="E29" s="386">
        <v>0</v>
      </c>
      <c r="F29" s="386">
        <v>0</v>
      </c>
      <c r="G29" s="386">
        <v>0</v>
      </c>
      <c r="H29" s="386">
        <v>0</v>
      </c>
      <c r="I29" s="386">
        <v>0</v>
      </c>
      <c r="J29" s="386">
        <v>0</v>
      </c>
      <c r="K29" s="386">
        <v>0</v>
      </c>
      <c r="L29" s="386">
        <v>0</v>
      </c>
      <c r="M29" s="386">
        <v>0</v>
      </c>
      <c r="N29" s="386">
        <v>0</v>
      </c>
      <c r="O29" s="386">
        <v>0</v>
      </c>
      <c r="P29" s="386">
        <v>0</v>
      </c>
      <c r="Q29" s="386">
        <v>0</v>
      </c>
      <c r="R29" s="8">
        <v>0</v>
      </c>
      <c r="S29" s="8">
        <v>0</v>
      </c>
      <c r="T29" s="8">
        <v>1</v>
      </c>
      <c r="U29" s="8">
        <v>0</v>
      </c>
      <c r="V29" s="8">
        <v>0</v>
      </c>
      <c r="W29" s="8">
        <v>0</v>
      </c>
      <c r="X29" s="8">
        <v>1</v>
      </c>
      <c r="Y29" s="8">
        <v>0</v>
      </c>
      <c r="Z29" s="8">
        <v>0</v>
      </c>
      <c r="AA29" s="8">
        <v>0</v>
      </c>
      <c r="AB29" s="8">
        <v>0</v>
      </c>
      <c r="AC29" s="8">
        <v>0</v>
      </c>
      <c r="AD29" s="8">
        <v>0</v>
      </c>
      <c r="AE29" s="8">
        <v>1</v>
      </c>
      <c r="AF29" s="8">
        <v>0</v>
      </c>
      <c r="AG29" s="8">
        <v>0</v>
      </c>
      <c r="AH29" s="8">
        <v>0</v>
      </c>
      <c r="AI29" s="8">
        <v>0</v>
      </c>
      <c r="AJ29" s="8">
        <v>0</v>
      </c>
      <c r="AK29" s="8">
        <v>0</v>
      </c>
      <c r="AL29" s="2"/>
      <c r="AM29" s="51">
        <f t="shared" si="5"/>
        <v>3</v>
      </c>
      <c r="AN29" s="7">
        <v>5</v>
      </c>
      <c r="AO29" s="256">
        <f t="shared" si="6"/>
        <v>8.8235294117647065E-2</v>
      </c>
      <c r="AP29" s="2"/>
      <c r="AQ29" s="2"/>
      <c r="AR29" s="2"/>
      <c r="AS29" s="2"/>
      <c r="AT29" s="2"/>
      <c r="AU29" s="2"/>
      <c r="AV29" s="2"/>
      <c r="AW29" s="2"/>
      <c r="AX29" s="2"/>
      <c r="AY29" s="2"/>
      <c r="AZ29" s="2"/>
      <c r="BA29" s="2"/>
      <c r="BB29" s="2"/>
      <c r="BC29" s="2"/>
      <c r="BD29" s="2"/>
      <c r="BE29" s="2"/>
    </row>
    <row r="30" spans="1:57" ht="18.5" x14ac:dyDescent="0.35">
      <c r="A30" s="2"/>
      <c r="B30" s="2"/>
      <c r="C30" s="381" t="s">
        <v>424</v>
      </c>
      <c r="D30" s="2">
        <f>($B$7*D25)+($B$8*D26)+($B$9*D27)+($B$10*D28)+($B$11*D29)</f>
        <v>3</v>
      </c>
      <c r="E30" s="2">
        <f t="shared" ref="E30:AK30" si="7">($B$7*E25)+($B$8*E26)+($B$9*E27)+($B$10*E28)+($B$11*E29)</f>
        <v>1</v>
      </c>
      <c r="F30" s="2">
        <f t="shared" si="7"/>
        <v>4</v>
      </c>
      <c r="G30" s="2">
        <f t="shared" si="7"/>
        <v>2</v>
      </c>
      <c r="H30" s="2">
        <f t="shared" si="7"/>
        <v>2</v>
      </c>
      <c r="I30" s="2">
        <f t="shared" si="7"/>
        <v>3</v>
      </c>
      <c r="J30" s="2">
        <f t="shared" si="7"/>
        <v>2</v>
      </c>
      <c r="K30" s="2">
        <f t="shared" si="7"/>
        <v>2</v>
      </c>
      <c r="L30" s="2">
        <f t="shared" si="7"/>
        <v>3</v>
      </c>
      <c r="M30" s="2">
        <f t="shared" si="7"/>
        <v>2</v>
      </c>
      <c r="N30" s="2">
        <f t="shared" si="7"/>
        <v>2</v>
      </c>
      <c r="O30" s="2">
        <f t="shared" si="7"/>
        <v>2</v>
      </c>
      <c r="P30" s="2">
        <f t="shared" si="7"/>
        <v>3</v>
      </c>
      <c r="Q30" s="2">
        <f t="shared" si="7"/>
        <v>1</v>
      </c>
      <c r="R30" s="2">
        <f t="shared" si="7"/>
        <v>4</v>
      </c>
      <c r="S30" s="2">
        <f t="shared" si="7"/>
        <v>3</v>
      </c>
      <c r="T30" s="2">
        <f t="shared" si="7"/>
        <v>5</v>
      </c>
      <c r="U30" s="2">
        <f t="shared" si="7"/>
        <v>2</v>
      </c>
      <c r="V30" s="2">
        <f t="shared" si="7"/>
        <v>2</v>
      </c>
      <c r="W30" s="2">
        <f t="shared" si="7"/>
        <v>2</v>
      </c>
      <c r="X30" s="2">
        <f t="shared" si="7"/>
        <v>5</v>
      </c>
      <c r="Y30" s="2">
        <f t="shared" si="7"/>
        <v>2</v>
      </c>
      <c r="Z30" s="2">
        <f t="shared" si="7"/>
        <v>1</v>
      </c>
      <c r="AA30" s="2">
        <f t="shared" si="7"/>
        <v>2</v>
      </c>
      <c r="AB30" s="2">
        <f t="shared" si="7"/>
        <v>4</v>
      </c>
      <c r="AC30" s="2">
        <f t="shared" si="7"/>
        <v>2</v>
      </c>
      <c r="AD30" s="2">
        <f t="shared" si="7"/>
        <v>1</v>
      </c>
      <c r="AE30" s="2">
        <f t="shared" si="7"/>
        <v>5</v>
      </c>
      <c r="AF30" s="2">
        <f t="shared" si="7"/>
        <v>2</v>
      </c>
      <c r="AG30" s="2">
        <f t="shared" si="7"/>
        <v>2</v>
      </c>
      <c r="AH30" s="2">
        <f t="shared" si="7"/>
        <v>1</v>
      </c>
      <c r="AI30" s="2">
        <f t="shared" si="7"/>
        <v>4</v>
      </c>
      <c r="AJ30" s="2">
        <f t="shared" si="7"/>
        <v>2</v>
      </c>
      <c r="AK30" s="2">
        <f t="shared" si="7"/>
        <v>2</v>
      </c>
      <c r="AL30" s="2"/>
      <c r="AM30" s="9">
        <f>SUM(AM25:AM29)</f>
        <v>34</v>
      </c>
      <c r="AN30" s="2"/>
      <c r="AO30" s="10">
        <f>SUM(AO25:AO29)</f>
        <v>1</v>
      </c>
      <c r="AP30" s="2"/>
      <c r="AQ30" s="2"/>
      <c r="AR30" s="2"/>
      <c r="AS30" s="2"/>
      <c r="AT30" s="2"/>
      <c r="AU30" s="2"/>
      <c r="AV30" s="2"/>
      <c r="AW30" s="2"/>
      <c r="AX30" s="2"/>
      <c r="AY30" s="2"/>
      <c r="AZ30" s="2"/>
      <c r="BA30" s="2"/>
      <c r="BB30" s="2"/>
      <c r="BC30" s="2"/>
      <c r="BD30" s="2"/>
      <c r="BE30" s="2"/>
    </row>
    <row r="31" spans="1:57" x14ac:dyDescent="0.3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9"/>
      <c r="AN31" s="2"/>
      <c r="AO31" s="10"/>
      <c r="AP31" s="2"/>
      <c r="AQ31" s="2"/>
      <c r="AR31" s="2"/>
      <c r="AS31" s="2"/>
      <c r="AT31" s="2"/>
      <c r="AU31" s="2"/>
      <c r="AV31" s="2"/>
      <c r="AW31" s="2"/>
      <c r="AX31" s="2"/>
      <c r="AY31" s="2"/>
      <c r="AZ31" s="2"/>
      <c r="BA31" s="2"/>
      <c r="BB31" s="2"/>
      <c r="BC31" s="2"/>
      <c r="BD31" s="2"/>
      <c r="BE31" s="2"/>
    </row>
    <row r="32" spans="1:57" x14ac:dyDescent="0.35">
      <c r="A32" s="2"/>
      <c r="B32" s="2"/>
      <c r="D32" s="337" t="s">
        <v>20</v>
      </c>
      <c r="E32" s="335" t="s">
        <v>21</v>
      </c>
      <c r="F32" s="334" t="s">
        <v>23</v>
      </c>
      <c r="G32" s="334" t="s">
        <v>26</v>
      </c>
      <c r="H32" s="334" t="s">
        <v>29</v>
      </c>
      <c r="I32" s="334" t="s">
        <v>32</v>
      </c>
      <c r="J32" s="334" t="s">
        <v>35</v>
      </c>
      <c r="K32" s="334" t="s">
        <v>38</v>
      </c>
      <c r="L32" s="334" t="s">
        <v>41</v>
      </c>
      <c r="M32" s="334" t="s">
        <v>44</v>
      </c>
      <c r="N32" s="334" t="s">
        <v>47</v>
      </c>
      <c r="O32" s="334" t="s">
        <v>50</v>
      </c>
      <c r="P32" s="334" t="s">
        <v>51</v>
      </c>
      <c r="Q32" s="334" t="s">
        <v>52</v>
      </c>
      <c r="R32" s="334" t="s">
        <v>53</v>
      </c>
      <c r="S32" s="334" t="s">
        <v>54</v>
      </c>
      <c r="T32" s="334" t="s">
        <v>55</v>
      </c>
      <c r="U32" s="334" t="s">
        <v>56</v>
      </c>
      <c r="V32" s="334" t="s">
        <v>57</v>
      </c>
      <c r="W32" s="334" t="s">
        <v>58</v>
      </c>
      <c r="X32" s="334" t="s">
        <v>59</v>
      </c>
      <c r="Y32" s="334" t="s">
        <v>60</v>
      </c>
      <c r="Z32" s="334" t="s">
        <v>61</v>
      </c>
      <c r="AA32" s="334" t="s">
        <v>62</v>
      </c>
      <c r="AB32" s="334" t="s">
        <v>63</v>
      </c>
      <c r="AC32" s="334" t="s">
        <v>64</v>
      </c>
      <c r="AD32" s="334" t="s">
        <v>65</v>
      </c>
      <c r="AE32" s="334" t="s">
        <v>66</v>
      </c>
      <c r="AF32" s="334" t="s">
        <v>67</v>
      </c>
      <c r="AG32" s="334" t="s">
        <v>68</v>
      </c>
      <c r="AH32" s="334" t="s">
        <v>69</v>
      </c>
      <c r="AI32" s="334" t="s">
        <v>70</v>
      </c>
      <c r="AJ32" s="334" t="s">
        <v>71</v>
      </c>
      <c r="AK32" s="336" t="s">
        <v>72</v>
      </c>
      <c r="AL32" s="2"/>
      <c r="AM32" s="9"/>
      <c r="AN32" s="2"/>
      <c r="AO32" s="10"/>
      <c r="AP32" s="2"/>
      <c r="AQ32" s="2"/>
      <c r="AR32" s="2"/>
      <c r="AS32" s="2"/>
      <c r="AT32" s="2"/>
      <c r="AU32" s="2"/>
      <c r="AV32" s="2"/>
      <c r="AW32" s="2"/>
      <c r="AX32" s="2"/>
      <c r="AY32" s="2"/>
      <c r="AZ32" s="2"/>
      <c r="BA32" s="2"/>
      <c r="BB32" s="2"/>
      <c r="BC32" s="2"/>
      <c r="BD32" s="2"/>
      <c r="BE32" s="2"/>
    </row>
    <row r="33" spans="1:57" x14ac:dyDescent="0.35">
      <c r="A33" s="2"/>
      <c r="B33" s="2"/>
      <c r="C33" s="55" t="s">
        <v>187</v>
      </c>
      <c r="D33" s="37">
        <f t="shared" ref="D33:AK33" si="8">AVERAGE(D12,D22,D30)</f>
        <v>2.6666666666666665</v>
      </c>
      <c r="E33" s="37">
        <f t="shared" si="8"/>
        <v>2.3333333333333335</v>
      </c>
      <c r="F33" s="37">
        <f t="shared" si="8"/>
        <v>4</v>
      </c>
      <c r="G33" s="37">
        <f t="shared" si="8"/>
        <v>3</v>
      </c>
      <c r="H33" s="37">
        <f t="shared" si="8"/>
        <v>2.3333333333333335</v>
      </c>
      <c r="I33" s="37">
        <f t="shared" si="8"/>
        <v>3</v>
      </c>
      <c r="J33" s="37">
        <f t="shared" si="8"/>
        <v>2.6666666666666665</v>
      </c>
      <c r="K33" s="37">
        <f t="shared" si="8"/>
        <v>2</v>
      </c>
      <c r="L33" s="37">
        <f t="shared" si="8"/>
        <v>2.6666666666666665</v>
      </c>
      <c r="M33" s="37">
        <f t="shared" si="8"/>
        <v>1.6666666666666667</v>
      </c>
      <c r="N33" s="37">
        <f t="shared" si="8"/>
        <v>2.6666666666666665</v>
      </c>
      <c r="O33" s="37">
        <f t="shared" si="8"/>
        <v>3</v>
      </c>
      <c r="P33" s="37">
        <f t="shared" si="8"/>
        <v>3.3333333333333335</v>
      </c>
      <c r="Q33" s="37">
        <f t="shared" si="8"/>
        <v>2</v>
      </c>
      <c r="R33" s="37">
        <f t="shared" si="8"/>
        <v>3</v>
      </c>
      <c r="S33" s="37">
        <f t="shared" si="8"/>
        <v>3.3333333333333335</v>
      </c>
      <c r="T33" s="37">
        <f t="shared" si="8"/>
        <v>5</v>
      </c>
      <c r="U33" s="37">
        <f t="shared" si="8"/>
        <v>2.6666666666666665</v>
      </c>
      <c r="V33" s="37">
        <f t="shared" si="8"/>
        <v>3</v>
      </c>
      <c r="W33" s="37">
        <f t="shared" si="8"/>
        <v>2.3333333333333335</v>
      </c>
      <c r="X33" s="37">
        <f t="shared" si="8"/>
        <v>4.333333333333333</v>
      </c>
      <c r="Y33" s="37">
        <f t="shared" si="8"/>
        <v>3.6666666666666665</v>
      </c>
      <c r="Z33" s="37">
        <f t="shared" si="8"/>
        <v>2</v>
      </c>
      <c r="AA33" s="37">
        <f t="shared" si="8"/>
        <v>2.6666666666666665</v>
      </c>
      <c r="AB33" s="37">
        <f t="shared" si="8"/>
        <v>4.333333333333333</v>
      </c>
      <c r="AC33" s="37">
        <f t="shared" si="8"/>
        <v>2.6666666666666665</v>
      </c>
      <c r="AD33" s="37">
        <f t="shared" si="8"/>
        <v>1</v>
      </c>
      <c r="AE33" s="37">
        <f t="shared" si="8"/>
        <v>3.3333333333333335</v>
      </c>
      <c r="AF33" s="37">
        <f t="shared" si="8"/>
        <v>2.6666666666666665</v>
      </c>
      <c r="AG33" s="37">
        <f t="shared" si="8"/>
        <v>2</v>
      </c>
      <c r="AH33" s="37">
        <f t="shared" si="8"/>
        <v>2.3333333333333335</v>
      </c>
      <c r="AI33" s="37">
        <f t="shared" si="8"/>
        <v>3.3333333333333335</v>
      </c>
      <c r="AJ33" s="37">
        <f t="shared" si="8"/>
        <v>2.6666666666666665</v>
      </c>
      <c r="AK33" s="37">
        <f t="shared" si="8"/>
        <v>1.6666666666666667</v>
      </c>
      <c r="AL33" s="2"/>
      <c r="AM33" s="9"/>
      <c r="AN33" s="2"/>
      <c r="AO33" s="10"/>
      <c r="AP33" s="2"/>
      <c r="AQ33" s="2"/>
      <c r="AR33" s="2"/>
      <c r="AS33" s="2"/>
      <c r="AT33" s="2"/>
      <c r="AU33" s="2"/>
      <c r="AV33" s="2"/>
      <c r="AW33" s="2"/>
      <c r="AX33" s="2"/>
      <c r="AY33" s="2"/>
      <c r="AZ33" s="2"/>
      <c r="BA33" s="2"/>
      <c r="BB33" s="2"/>
      <c r="BC33" s="2"/>
      <c r="BD33" s="2"/>
      <c r="BE33" s="2"/>
    </row>
    <row r="34" spans="1:57" x14ac:dyDescent="0.35">
      <c r="A34" s="2"/>
      <c r="B34" s="2"/>
      <c r="C34" s="26" t="s">
        <v>211</v>
      </c>
      <c r="D34" s="223">
        <f>AVERAGE(D12:AK12,D22:AK22,D30:AK30)</f>
        <v>2.8039215686274508</v>
      </c>
      <c r="E34" s="259">
        <f t="shared" ref="E34:AK34" si="9">$D$34</f>
        <v>2.8039215686274508</v>
      </c>
      <c r="F34" s="259">
        <f t="shared" si="9"/>
        <v>2.8039215686274508</v>
      </c>
      <c r="G34" s="259">
        <f t="shared" si="9"/>
        <v>2.8039215686274508</v>
      </c>
      <c r="H34" s="259">
        <f t="shared" si="9"/>
        <v>2.8039215686274508</v>
      </c>
      <c r="I34" s="259">
        <f t="shared" si="9"/>
        <v>2.8039215686274508</v>
      </c>
      <c r="J34" s="259">
        <f t="shared" si="9"/>
        <v>2.8039215686274508</v>
      </c>
      <c r="K34" s="259">
        <f t="shared" si="9"/>
        <v>2.8039215686274508</v>
      </c>
      <c r="L34" s="259">
        <f t="shared" si="9"/>
        <v>2.8039215686274508</v>
      </c>
      <c r="M34" s="259">
        <f t="shared" si="9"/>
        <v>2.8039215686274508</v>
      </c>
      <c r="N34" s="259">
        <f t="shared" si="9"/>
        <v>2.8039215686274508</v>
      </c>
      <c r="O34" s="259">
        <f t="shared" si="9"/>
        <v>2.8039215686274508</v>
      </c>
      <c r="P34" s="259">
        <f t="shared" si="9"/>
        <v>2.8039215686274508</v>
      </c>
      <c r="Q34" s="259">
        <f t="shared" si="9"/>
        <v>2.8039215686274508</v>
      </c>
      <c r="R34" s="259">
        <f t="shared" si="9"/>
        <v>2.8039215686274508</v>
      </c>
      <c r="S34" s="259">
        <f t="shared" si="9"/>
        <v>2.8039215686274508</v>
      </c>
      <c r="T34" s="259">
        <f t="shared" si="9"/>
        <v>2.8039215686274508</v>
      </c>
      <c r="U34" s="259">
        <f t="shared" si="9"/>
        <v>2.8039215686274508</v>
      </c>
      <c r="V34" s="259">
        <f t="shared" si="9"/>
        <v>2.8039215686274508</v>
      </c>
      <c r="W34" s="259">
        <f t="shared" si="9"/>
        <v>2.8039215686274508</v>
      </c>
      <c r="X34" s="259">
        <f t="shared" si="9"/>
        <v>2.8039215686274508</v>
      </c>
      <c r="Y34" s="259">
        <f t="shared" si="9"/>
        <v>2.8039215686274508</v>
      </c>
      <c r="Z34" s="259">
        <f t="shared" si="9"/>
        <v>2.8039215686274508</v>
      </c>
      <c r="AA34" s="259">
        <f t="shared" si="9"/>
        <v>2.8039215686274508</v>
      </c>
      <c r="AB34" s="259">
        <f t="shared" si="9"/>
        <v>2.8039215686274508</v>
      </c>
      <c r="AC34" s="259">
        <f t="shared" si="9"/>
        <v>2.8039215686274508</v>
      </c>
      <c r="AD34" s="259">
        <f t="shared" si="9"/>
        <v>2.8039215686274508</v>
      </c>
      <c r="AE34" s="259">
        <f t="shared" si="9"/>
        <v>2.8039215686274508</v>
      </c>
      <c r="AF34" s="259">
        <f t="shared" si="9"/>
        <v>2.8039215686274508</v>
      </c>
      <c r="AG34" s="259">
        <f t="shared" si="9"/>
        <v>2.8039215686274508</v>
      </c>
      <c r="AH34" s="259">
        <f t="shared" si="9"/>
        <v>2.8039215686274508</v>
      </c>
      <c r="AI34" s="259">
        <f t="shared" si="9"/>
        <v>2.8039215686274508</v>
      </c>
      <c r="AJ34" s="259">
        <f t="shared" si="9"/>
        <v>2.8039215686274508</v>
      </c>
      <c r="AK34" s="259">
        <f t="shared" si="9"/>
        <v>2.8039215686274508</v>
      </c>
      <c r="AM34" s="9"/>
      <c r="AN34" s="2"/>
      <c r="AO34" s="10"/>
      <c r="AP34" s="2"/>
      <c r="AQ34" s="2"/>
      <c r="AR34" s="2"/>
      <c r="AS34" s="2"/>
      <c r="AT34" s="2"/>
      <c r="AU34" s="2"/>
      <c r="AV34" s="2"/>
      <c r="AW34" s="2"/>
      <c r="AX34" s="2"/>
      <c r="AY34" s="2"/>
      <c r="AZ34" s="2"/>
      <c r="BA34" s="2"/>
      <c r="BB34" s="2"/>
      <c r="BC34" s="2"/>
      <c r="BD34" s="2"/>
      <c r="BE34" s="2"/>
    </row>
    <row r="35" spans="1:57" x14ac:dyDescent="0.3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9"/>
      <c r="AN35" s="2"/>
      <c r="AO35" s="10"/>
      <c r="AP35" s="2"/>
      <c r="AQ35" s="2"/>
      <c r="AR35" s="2"/>
      <c r="AS35" s="2"/>
      <c r="AT35" s="2"/>
      <c r="AU35" s="2"/>
      <c r="AV35" s="2"/>
      <c r="AW35" s="2"/>
      <c r="AX35" s="2"/>
      <c r="AY35" s="2"/>
      <c r="AZ35" s="2"/>
      <c r="BA35" s="2"/>
      <c r="BB35" s="2"/>
      <c r="BC35" s="2"/>
      <c r="BD35" s="2"/>
      <c r="BE35" s="2"/>
    </row>
    <row r="36" spans="1:57" x14ac:dyDescent="0.3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9"/>
      <c r="AN36" s="2"/>
      <c r="AO36" s="10"/>
      <c r="AP36" s="2"/>
      <c r="AQ36" s="2"/>
      <c r="AR36" s="2"/>
      <c r="AS36" s="2"/>
      <c r="AT36" s="2"/>
      <c r="AU36" s="2"/>
      <c r="AV36" s="2"/>
      <c r="AW36" s="2"/>
      <c r="AX36" s="2"/>
      <c r="AY36" s="2"/>
      <c r="AZ36" s="2"/>
      <c r="BA36" s="2"/>
      <c r="BB36" s="2"/>
      <c r="BC36" s="2"/>
      <c r="BD36" s="2"/>
      <c r="BE36" s="2"/>
    </row>
    <row r="37" spans="1:57" x14ac:dyDescent="0.3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9"/>
      <c r="AN37" s="2"/>
      <c r="AO37" s="10"/>
      <c r="AP37" s="2"/>
      <c r="AQ37" s="2"/>
      <c r="AR37" s="2"/>
      <c r="AS37" s="2"/>
      <c r="AT37" s="2"/>
      <c r="AU37" s="2"/>
      <c r="AV37" s="2"/>
      <c r="AW37" s="2"/>
      <c r="AX37" s="2"/>
      <c r="AY37" s="2"/>
      <c r="AZ37" s="2"/>
      <c r="BA37" s="2"/>
      <c r="BB37" s="2"/>
      <c r="BC37" s="2"/>
      <c r="BD37" s="2"/>
      <c r="BE37" s="2"/>
    </row>
    <row r="38" spans="1:57" x14ac:dyDescent="0.3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9"/>
      <c r="AN38" s="2"/>
      <c r="AO38" s="10"/>
      <c r="AP38" s="2"/>
      <c r="AQ38" s="2"/>
      <c r="AR38" s="2"/>
      <c r="AS38" s="2"/>
      <c r="AT38" s="2"/>
      <c r="AU38" s="2"/>
      <c r="AV38" s="2"/>
      <c r="AW38" s="2"/>
      <c r="AX38" s="2"/>
      <c r="AY38" s="2"/>
      <c r="AZ38" s="2"/>
      <c r="BA38" s="2"/>
      <c r="BB38" s="2"/>
      <c r="BC38" s="2"/>
      <c r="BD38" s="2"/>
      <c r="BE38" s="2"/>
    </row>
    <row r="39" spans="1:57" x14ac:dyDescent="0.3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9"/>
      <c r="AN39" s="2"/>
      <c r="AO39" s="10"/>
      <c r="AP39" s="2"/>
      <c r="AQ39" s="2"/>
      <c r="AR39" s="2"/>
      <c r="AS39" s="2"/>
      <c r="AT39" s="2"/>
      <c r="AU39" s="2"/>
      <c r="AV39" s="2"/>
      <c r="AW39" s="2"/>
      <c r="AX39" s="2"/>
      <c r="AY39" s="2"/>
      <c r="AZ39" s="2"/>
      <c r="BA39" s="2"/>
      <c r="BB39" s="2"/>
      <c r="BC39" s="2"/>
      <c r="BD39" s="2"/>
      <c r="BE39" s="2"/>
    </row>
    <row r="40" spans="1:57" x14ac:dyDescent="0.3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9"/>
      <c r="AN40" s="2"/>
      <c r="AO40" s="10"/>
      <c r="AP40" s="2"/>
      <c r="AQ40" s="2"/>
      <c r="AR40" s="2"/>
      <c r="AS40" s="2"/>
      <c r="AT40" s="2"/>
      <c r="AU40" s="2"/>
      <c r="AV40" s="2"/>
      <c r="AW40" s="2"/>
      <c r="AX40" s="2"/>
      <c r="AY40" s="2"/>
      <c r="AZ40" s="2"/>
      <c r="BA40" s="2"/>
      <c r="BB40" s="2"/>
      <c r="BC40" s="2"/>
      <c r="BD40" s="2"/>
      <c r="BE40" s="2"/>
    </row>
    <row r="41" spans="1:57" x14ac:dyDescent="0.3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9"/>
      <c r="AN41" s="2"/>
      <c r="AO41" s="10"/>
      <c r="AP41" s="2"/>
      <c r="AQ41" s="2"/>
      <c r="AR41" s="2"/>
      <c r="AS41" s="2"/>
      <c r="AT41" s="2"/>
      <c r="AU41" s="2"/>
      <c r="AV41" s="2"/>
      <c r="AW41" s="2"/>
      <c r="AX41" s="2"/>
      <c r="AY41" s="2"/>
      <c r="AZ41" s="2"/>
      <c r="BA41" s="2"/>
      <c r="BB41" s="2"/>
      <c r="BC41" s="2"/>
      <c r="BD41" s="2"/>
      <c r="BE41" s="2"/>
    </row>
    <row r="42" spans="1:57" x14ac:dyDescent="0.3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9"/>
      <c r="AN42" s="2"/>
      <c r="AO42" s="10"/>
      <c r="AP42" s="2"/>
      <c r="AQ42" s="2"/>
      <c r="AR42" s="2"/>
      <c r="AS42" s="2"/>
      <c r="AT42" s="2"/>
      <c r="AU42" s="2"/>
      <c r="AV42" s="2"/>
      <c r="AW42" s="2"/>
      <c r="AX42" s="2"/>
      <c r="AY42" s="2"/>
      <c r="AZ42" s="2"/>
      <c r="BA42" s="2"/>
      <c r="BB42" s="2"/>
      <c r="BC42" s="2"/>
      <c r="BD42" s="2"/>
      <c r="BE42" s="2"/>
    </row>
    <row r="43" spans="1:57" x14ac:dyDescent="0.3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9"/>
      <c r="AN43" s="2"/>
      <c r="AO43" s="10"/>
      <c r="AP43" s="2"/>
      <c r="AQ43" s="2"/>
      <c r="AR43" s="2"/>
      <c r="AS43" s="2"/>
      <c r="AT43" s="2"/>
      <c r="AU43" s="2"/>
      <c r="AV43" s="2"/>
      <c r="AW43" s="2"/>
      <c r="AX43" s="2"/>
      <c r="AY43" s="2"/>
      <c r="AZ43" s="2"/>
      <c r="BA43" s="2"/>
      <c r="BB43" s="2"/>
      <c r="BC43" s="2"/>
      <c r="BD43" s="2"/>
      <c r="BE43" s="2"/>
    </row>
    <row r="44" spans="1:57" x14ac:dyDescent="0.3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9"/>
      <c r="AN44" s="2"/>
      <c r="AO44" s="10"/>
      <c r="AP44" s="2"/>
      <c r="AQ44" s="2"/>
      <c r="AR44" s="2"/>
      <c r="AS44" s="2"/>
      <c r="AT44" s="2"/>
      <c r="AU44" s="2"/>
      <c r="AV44" s="2"/>
      <c r="AW44" s="2"/>
      <c r="AX44" s="2"/>
      <c r="AY44" s="2"/>
      <c r="AZ44" s="2"/>
      <c r="BA44" s="2"/>
      <c r="BB44" s="2"/>
      <c r="BC44" s="2"/>
      <c r="BD44" s="2"/>
      <c r="BE44" s="2"/>
    </row>
    <row r="45" spans="1:57"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9"/>
      <c r="AN45" s="2"/>
      <c r="AO45" s="10"/>
      <c r="AP45" s="2"/>
      <c r="AQ45" s="2"/>
      <c r="AR45" s="2"/>
      <c r="AS45" s="2"/>
      <c r="AT45" s="2"/>
      <c r="AU45" s="2"/>
      <c r="AV45" s="2"/>
      <c r="AW45" s="2"/>
      <c r="AX45" s="2"/>
      <c r="AY45" s="2"/>
      <c r="AZ45" s="2"/>
      <c r="BA45" s="2"/>
      <c r="BB45" s="2"/>
      <c r="BC45" s="2"/>
      <c r="BD45" s="2"/>
      <c r="BE45" s="2"/>
    </row>
    <row r="46" spans="1:57"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9"/>
      <c r="AN46" s="2"/>
      <c r="AO46" s="10"/>
      <c r="AP46" s="2"/>
      <c r="AQ46" s="2"/>
      <c r="AR46" s="2"/>
      <c r="AS46" s="2"/>
      <c r="AT46" s="2"/>
      <c r="AU46" s="2"/>
      <c r="AV46" s="2"/>
      <c r="AW46" s="2"/>
      <c r="AX46" s="2"/>
      <c r="AY46" s="2"/>
      <c r="AZ46" s="2"/>
      <c r="BA46" s="2"/>
      <c r="BB46" s="2"/>
      <c r="BC46" s="2"/>
      <c r="BD46" s="2"/>
      <c r="BE46" s="2"/>
    </row>
    <row r="47" spans="1:57"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9"/>
      <c r="AN47" s="2"/>
      <c r="AO47" s="10"/>
      <c r="AP47" s="2"/>
      <c r="AQ47" s="2"/>
      <c r="AR47" s="2"/>
      <c r="AS47" s="2"/>
      <c r="AT47" s="2"/>
      <c r="AU47" s="2"/>
      <c r="AV47" s="2"/>
      <c r="AW47" s="2"/>
      <c r="AX47" s="2"/>
      <c r="AY47" s="2"/>
      <c r="AZ47" s="2"/>
      <c r="BA47" s="2"/>
      <c r="BB47" s="2"/>
      <c r="BC47" s="2"/>
      <c r="BD47" s="2"/>
      <c r="BE47" s="2"/>
    </row>
    <row r="48" spans="1:57"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9"/>
      <c r="AN48" s="2"/>
      <c r="AO48" s="10"/>
      <c r="AP48" s="2"/>
      <c r="AQ48" s="2"/>
      <c r="AR48" s="2"/>
      <c r="AS48" s="2"/>
      <c r="AT48" s="2"/>
      <c r="AU48" s="2"/>
      <c r="AV48" s="2"/>
      <c r="AW48" s="2"/>
      <c r="AX48" s="2"/>
      <c r="AY48" s="2"/>
      <c r="AZ48" s="2"/>
      <c r="BA48" s="2"/>
      <c r="BB48" s="2"/>
      <c r="BC48" s="2"/>
      <c r="BD48" s="2"/>
      <c r="BE48" s="2"/>
    </row>
    <row r="49" spans="1:57"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9"/>
      <c r="AN49" s="2"/>
      <c r="AO49" s="10"/>
      <c r="AP49" s="2"/>
      <c r="AQ49" s="2"/>
      <c r="AR49" s="2"/>
      <c r="AS49" s="2"/>
      <c r="AT49" s="2"/>
      <c r="AU49" s="2"/>
      <c r="AV49" s="2"/>
      <c r="AW49" s="2"/>
      <c r="AX49" s="2"/>
      <c r="AY49" s="2"/>
      <c r="AZ49" s="2"/>
      <c r="BA49" s="2"/>
      <c r="BB49" s="2"/>
      <c r="BC49" s="2"/>
      <c r="BD49" s="2"/>
      <c r="BE49" s="2"/>
    </row>
    <row r="50" spans="1:57"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9"/>
      <c r="AN50" s="2"/>
      <c r="AO50" s="10"/>
      <c r="AP50" s="2"/>
      <c r="AQ50" s="2"/>
      <c r="AR50" s="2"/>
      <c r="AS50" s="2"/>
      <c r="AT50" s="2"/>
      <c r="AU50" s="2"/>
      <c r="AV50" s="2"/>
      <c r="AW50" s="2"/>
      <c r="AX50" s="2"/>
      <c r="AY50" s="2"/>
      <c r="AZ50" s="2"/>
      <c r="BA50" s="2"/>
      <c r="BB50" s="2"/>
      <c r="BC50" s="2"/>
      <c r="BD50" s="2"/>
      <c r="BE50" s="2"/>
    </row>
    <row r="51" spans="1:57"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9"/>
      <c r="AN51" s="2"/>
      <c r="AO51" s="10"/>
      <c r="AP51" s="2"/>
      <c r="AQ51" s="2"/>
      <c r="AR51" s="2"/>
      <c r="AS51" s="2"/>
      <c r="AT51" s="2"/>
      <c r="AU51" s="2"/>
      <c r="AV51" s="2"/>
      <c r="AW51" s="2"/>
      <c r="AX51" s="2"/>
      <c r="AY51" s="2"/>
      <c r="AZ51" s="2"/>
      <c r="BA51" s="2"/>
      <c r="BB51" s="2"/>
      <c r="BC51" s="2"/>
      <c r="BD51" s="2"/>
      <c r="BE51" s="2"/>
    </row>
    <row r="52" spans="1:57"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9"/>
      <c r="AN52" s="2"/>
      <c r="AO52" s="10"/>
      <c r="AP52" s="2"/>
      <c r="AQ52" s="2"/>
      <c r="AR52" s="2"/>
      <c r="AS52" s="2"/>
      <c r="AT52" s="2"/>
      <c r="AU52" s="2"/>
      <c r="AV52" s="2"/>
      <c r="AW52" s="2"/>
      <c r="AX52" s="2"/>
      <c r="AY52" s="2"/>
      <c r="AZ52" s="2"/>
      <c r="BA52" s="2"/>
      <c r="BB52" s="2"/>
      <c r="BC52" s="2"/>
      <c r="BD52" s="2"/>
      <c r="BE52" s="2"/>
    </row>
    <row r="53" spans="1:57"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9"/>
      <c r="AN53" s="2"/>
      <c r="AO53" s="10"/>
      <c r="AP53" s="2"/>
      <c r="AQ53" s="2"/>
      <c r="AR53" s="2"/>
      <c r="AS53" s="2"/>
      <c r="AT53" s="2"/>
      <c r="AU53" s="2"/>
      <c r="AV53" s="2"/>
      <c r="AW53" s="2"/>
      <c r="AX53" s="2"/>
      <c r="AY53" s="2"/>
      <c r="AZ53" s="2"/>
      <c r="BA53" s="2"/>
      <c r="BB53" s="2"/>
      <c r="BC53" s="2"/>
      <c r="BD53" s="2"/>
      <c r="BE53" s="2"/>
    </row>
    <row r="54" spans="1:57"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9"/>
      <c r="AN54" s="2"/>
      <c r="AO54" s="10"/>
      <c r="AP54" s="2"/>
      <c r="AQ54" s="2"/>
      <c r="AR54" s="2"/>
      <c r="AS54" s="2"/>
      <c r="AT54" s="2"/>
      <c r="AU54" s="2"/>
      <c r="AV54" s="2"/>
      <c r="AW54" s="2"/>
      <c r="AX54" s="2"/>
      <c r="AY54" s="2"/>
      <c r="AZ54" s="2"/>
      <c r="BA54" s="2"/>
      <c r="BB54" s="2"/>
      <c r="BC54" s="2"/>
      <c r="BD54" s="2"/>
      <c r="BE54" s="2"/>
    </row>
    <row r="55" spans="1:57"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9"/>
      <c r="AN55" s="2"/>
      <c r="AO55" s="10"/>
      <c r="AP55" s="2"/>
      <c r="AQ55" s="2"/>
      <c r="AR55" s="2"/>
      <c r="AS55" s="2"/>
      <c r="AT55" s="2"/>
      <c r="AU55" s="2"/>
      <c r="AV55" s="2"/>
      <c r="AW55" s="2"/>
      <c r="AX55" s="2"/>
      <c r="AY55" s="2"/>
      <c r="AZ55" s="2"/>
      <c r="BA55" s="2"/>
      <c r="BB55" s="2"/>
      <c r="BC55" s="2"/>
      <c r="BD55" s="2"/>
      <c r="BE55" s="2"/>
    </row>
    <row r="56" spans="1:57"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9"/>
      <c r="AN56" s="2"/>
      <c r="AO56" s="10"/>
      <c r="AP56" s="2"/>
      <c r="AQ56" s="2"/>
      <c r="AR56" s="2"/>
      <c r="AS56" s="2"/>
      <c r="AT56" s="2"/>
      <c r="AU56" s="2"/>
      <c r="AV56" s="2"/>
      <c r="AW56" s="2"/>
      <c r="AX56" s="2"/>
      <c r="AY56" s="2"/>
      <c r="AZ56" s="2"/>
      <c r="BA56" s="2"/>
      <c r="BB56" s="2"/>
      <c r="BC56" s="2"/>
      <c r="BD56" s="2"/>
      <c r="BE56" s="2"/>
    </row>
    <row r="57" spans="1:57"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9"/>
      <c r="AN57" s="2"/>
      <c r="AO57" s="10"/>
      <c r="AP57" s="2"/>
      <c r="AQ57" s="2"/>
      <c r="AR57" s="2"/>
      <c r="AS57" s="2"/>
      <c r="AT57" s="2"/>
      <c r="AU57" s="2"/>
      <c r="AV57" s="2"/>
      <c r="AW57" s="2"/>
      <c r="AX57" s="2"/>
      <c r="AY57" s="2"/>
      <c r="AZ57" s="2"/>
      <c r="BA57" s="2"/>
      <c r="BB57" s="2"/>
      <c r="BC57" s="2"/>
      <c r="BD57" s="2"/>
      <c r="BE57" s="2"/>
    </row>
    <row r="58" spans="1:57"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9"/>
      <c r="AN58" s="2"/>
      <c r="AO58" s="10"/>
      <c r="AP58" s="2"/>
      <c r="AQ58" s="2"/>
      <c r="AR58" s="2"/>
      <c r="AS58" s="2"/>
      <c r="AT58" s="2"/>
      <c r="AU58" s="2"/>
      <c r="AV58" s="2"/>
      <c r="AW58" s="2"/>
      <c r="AX58" s="2"/>
      <c r="AY58" s="2"/>
      <c r="AZ58" s="2"/>
      <c r="BA58" s="2"/>
      <c r="BB58" s="2"/>
      <c r="BC58" s="2"/>
      <c r="BD58" s="2"/>
      <c r="BE58" s="2"/>
    </row>
    <row r="59" spans="1:57"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9"/>
      <c r="AN59" s="2"/>
      <c r="AO59" s="10"/>
      <c r="AP59" s="2"/>
      <c r="AQ59" s="2"/>
      <c r="AR59" s="2"/>
      <c r="AS59" s="2"/>
      <c r="AT59" s="2"/>
      <c r="AU59" s="2"/>
      <c r="AV59" s="2"/>
      <c r="AW59" s="2"/>
      <c r="AX59" s="2"/>
      <c r="AY59" s="2"/>
      <c r="AZ59" s="2"/>
      <c r="BA59" s="2"/>
      <c r="BB59" s="2"/>
      <c r="BC59" s="2"/>
      <c r="BD59" s="2"/>
      <c r="BE59" s="2"/>
    </row>
    <row r="60" spans="1:57"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9"/>
      <c r="AN60" s="2"/>
      <c r="AO60" s="10"/>
      <c r="AP60" s="2"/>
      <c r="AQ60" s="2"/>
      <c r="AR60" s="2"/>
      <c r="AS60" s="2"/>
      <c r="AT60" s="2"/>
      <c r="AU60" s="2"/>
      <c r="AV60" s="2"/>
      <c r="AW60" s="2"/>
      <c r="AX60" s="2"/>
      <c r="AY60" s="2"/>
      <c r="AZ60" s="2"/>
      <c r="BA60" s="2"/>
      <c r="BB60" s="2"/>
      <c r="BC60" s="2"/>
      <c r="BD60" s="2"/>
      <c r="BE60" s="2"/>
    </row>
    <row r="61" spans="1:57"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9"/>
      <c r="AN61" s="2"/>
      <c r="AO61" s="10"/>
      <c r="AP61" s="2"/>
      <c r="AQ61" s="2"/>
      <c r="AR61" s="2"/>
      <c r="AS61" s="2"/>
      <c r="AT61" s="2"/>
      <c r="AU61" s="2"/>
      <c r="AV61" s="2"/>
      <c r="AW61" s="2"/>
      <c r="AX61" s="2"/>
      <c r="AY61" s="2"/>
      <c r="AZ61" s="2"/>
      <c r="BA61" s="2"/>
      <c r="BB61" s="2"/>
      <c r="BC61" s="2"/>
      <c r="BD61" s="2"/>
      <c r="BE61" s="2"/>
    </row>
    <row r="62" spans="1:57"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9"/>
      <c r="AN62" s="2"/>
      <c r="AO62" s="10"/>
      <c r="AP62" s="2"/>
      <c r="AQ62" s="2"/>
      <c r="AR62" s="2"/>
      <c r="AS62" s="2"/>
      <c r="AT62" s="2"/>
      <c r="AU62" s="2"/>
      <c r="AV62" s="2"/>
      <c r="AW62" s="2"/>
      <c r="AX62" s="2"/>
      <c r="AY62" s="2"/>
      <c r="AZ62" s="2"/>
      <c r="BA62" s="2"/>
      <c r="BB62" s="2"/>
      <c r="BC62" s="2"/>
      <c r="BD62" s="2"/>
      <c r="BE62" s="2"/>
    </row>
    <row r="63" spans="1:57"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9"/>
      <c r="AN63" s="2"/>
      <c r="AO63" s="10"/>
      <c r="AP63" s="2"/>
      <c r="AQ63" s="2"/>
      <c r="AR63" s="2"/>
      <c r="AS63" s="2"/>
      <c r="AT63" s="2"/>
      <c r="AU63" s="2"/>
      <c r="AV63" s="2"/>
      <c r="AW63" s="2"/>
      <c r="AX63" s="2"/>
      <c r="AY63" s="2"/>
      <c r="AZ63" s="2"/>
      <c r="BA63" s="2"/>
      <c r="BB63" s="2"/>
      <c r="BC63" s="2"/>
      <c r="BD63" s="2"/>
      <c r="BE63" s="2"/>
    </row>
    <row r="64" spans="1:57" x14ac:dyDescent="0.3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9"/>
      <c r="AN64" s="2"/>
      <c r="AO64" s="10"/>
      <c r="AP64" s="2"/>
      <c r="AQ64" s="2"/>
      <c r="AR64" s="2"/>
      <c r="AS64" s="2"/>
      <c r="AT64" s="2"/>
      <c r="AU64" s="2"/>
      <c r="AV64" s="2"/>
      <c r="AW64" s="2"/>
      <c r="AX64" s="2"/>
      <c r="AY64" s="2"/>
      <c r="AZ64" s="2"/>
      <c r="BA64" s="2"/>
      <c r="BB64" s="2"/>
      <c r="BC64" s="2"/>
      <c r="BD64" s="2"/>
      <c r="BE64" s="2"/>
    </row>
    <row r="65" spans="1:57" x14ac:dyDescent="0.3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9"/>
      <c r="AN65" s="2"/>
      <c r="AO65" s="10"/>
      <c r="AP65" s="2"/>
      <c r="AQ65" s="2"/>
      <c r="AR65" s="2"/>
      <c r="AS65" s="2"/>
      <c r="AT65" s="2"/>
      <c r="AU65" s="2"/>
      <c r="AV65" s="2"/>
      <c r="AW65" s="2"/>
      <c r="AX65" s="2"/>
      <c r="AY65" s="2"/>
      <c r="AZ65" s="2"/>
      <c r="BA65" s="2"/>
      <c r="BB65" s="2"/>
      <c r="BC65" s="2"/>
      <c r="BD65" s="2"/>
      <c r="BE65" s="2"/>
    </row>
    <row r="66" spans="1:57" x14ac:dyDescent="0.3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row>
    <row r="67" spans="1:57" ht="62" x14ac:dyDescent="0.7">
      <c r="A67" s="77" t="s">
        <v>2</v>
      </c>
      <c r="B67" s="77"/>
      <c r="C67" s="73" t="s">
        <v>212</v>
      </c>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row>
    <row r="68" spans="1:57" ht="26" x14ac:dyDescent="0.6">
      <c r="A68" s="29"/>
      <c r="B68" s="29"/>
      <c r="C68" s="74" t="s">
        <v>213</v>
      </c>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row>
    <row r="69" spans="1:57" x14ac:dyDescent="0.35">
      <c r="A69" s="2"/>
      <c r="B69" s="2"/>
      <c r="C69" s="2"/>
      <c r="D69" s="337" t="s">
        <v>20</v>
      </c>
      <c r="E69" s="335" t="s">
        <v>21</v>
      </c>
      <c r="F69" s="334" t="s">
        <v>23</v>
      </c>
      <c r="G69" s="334" t="s">
        <v>26</v>
      </c>
      <c r="H69" s="334" t="s">
        <v>29</v>
      </c>
      <c r="I69" s="334" t="s">
        <v>32</v>
      </c>
      <c r="J69" s="334" t="s">
        <v>35</v>
      </c>
      <c r="K69" s="334" t="s">
        <v>38</v>
      </c>
      <c r="L69" s="334" t="s">
        <v>41</v>
      </c>
      <c r="M69" s="334" t="s">
        <v>44</v>
      </c>
      <c r="N69" s="334" t="s">
        <v>47</v>
      </c>
      <c r="O69" s="334" t="s">
        <v>50</v>
      </c>
      <c r="P69" s="334" t="s">
        <v>51</v>
      </c>
      <c r="Q69" s="334" t="s">
        <v>52</v>
      </c>
      <c r="R69" s="334" t="s">
        <v>53</v>
      </c>
      <c r="S69" s="334" t="s">
        <v>54</v>
      </c>
      <c r="T69" s="334" t="s">
        <v>55</v>
      </c>
      <c r="U69" s="334" t="s">
        <v>56</v>
      </c>
      <c r="V69" s="334" t="s">
        <v>57</v>
      </c>
      <c r="W69" s="334" t="s">
        <v>58</v>
      </c>
      <c r="X69" s="334" t="s">
        <v>59</v>
      </c>
      <c r="Y69" s="334" t="s">
        <v>60</v>
      </c>
      <c r="Z69" s="334" t="s">
        <v>61</v>
      </c>
      <c r="AA69" s="334" t="s">
        <v>62</v>
      </c>
      <c r="AB69" s="334" t="s">
        <v>63</v>
      </c>
      <c r="AC69" s="334" t="s">
        <v>64</v>
      </c>
      <c r="AD69" s="334" t="s">
        <v>65</v>
      </c>
      <c r="AE69" s="334" t="s">
        <v>66</v>
      </c>
      <c r="AF69" s="334" t="s">
        <v>67</v>
      </c>
      <c r="AG69" s="334" t="s">
        <v>68</v>
      </c>
      <c r="AH69" s="334" t="s">
        <v>69</v>
      </c>
      <c r="AI69" s="334" t="s">
        <v>70</v>
      </c>
      <c r="AJ69" s="334" t="s">
        <v>71</v>
      </c>
      <c r="AK69" s="336" t="s">
        <v>72</v>
      </c>
      <c r="AL69" s="2"/>
      <c r="AM69" s="6" t="s">
        <v>179</v>
      </c>
      <c r="AN69" s="7" t="s">
        <v>189</v>
      </c>
      <c r="AO69" s="7" t="s">
        <v>190</v>
      </c>
      <c r="AP69" s="2"/>
      <c r="AQ69" s="2"/>
      <c r="AR69" s="2"/>
      <c r="AS69" s="2"/>
      <c r="AT69" s="2"/>
      <c r="AU69" s="2"/>
      <c r="AV69" s="2"/>
      <c r="AW69" s="2"/>
      <c r="AX69" s="2"/>
      <c r="AY69" s="2"/>
      <c r="AZ69" s="2"/>
      <c r="BA69" s="2"/>
      <c r="BB69" s="2"/>
      <c r="BC69" s="2"/>
      <c r="BD69" s="2"/>
      <c r="BE69" s="2"/>
    </row>
    <row r="70" spans="1:57" ht="35.5" customHeight="1" x14ac:dyDescent="0.35">
      <c r="A70" s="80"/>
      <c r="B70" s="84">
        <v>1</v>
      </c>
      <c r="C70" s="12" t="s">
        <v>214</v>
      </c>
      <c r="D70" s="386">
        <v>0</v>
      </c>
      <c r="E70" s="386">
        <v>0</v>
      </c>
      <c r="F70" s="386">
        <v>0</v>
      </c>
      <c r="G70" s="386">
        <v>0</v>
      </c>
      <c r="H70" s="386">
        <v>0</v>
      </c>
      <c r="I70" s="386">
        <v>0</v>
      </c>
      <c r="J70" s="386">
        <v>0</v>
      </c>
      <c r="K70" s="386">
        <v>1</v>
      </c>
      <c r="L70" s="386">
        <v>0</v>
      </c>
      <c r="M70" s="386">
        <v>0</v>
      </c>
      <c r="N70" s="386">
        <v>0</v>
      </c>
      <c r="O70" s="386">
        <v>0</v>
      </c>
      <c r="P70" s="386">
        <v>0</v>
      </c>
      <c r="Q70" s="386">
        <v>1</v>
      </c>
      <c r="R70" s="8">
        <v>0</v>
      </c>
      <c r="S70" s="8">
        <v>0</v>
      </c>
      <c r="T70" s="8">
        <v>0</v>
      </c>
      <c r="U70" s="8">
        <v>0</v>
      </c>
      <c r="V70" s="8">
        <v>0</v>
      </c>
      <c r="W70" s="8">
        <v>0</v>
      </c>
      <c r="X70" s="8">
        <v>0</v>
      </c>
      <c r="Y70" s="8">
        <v>0</v>
      </c>
      <c r="Z70" s="8">
        <v>0</v>
      </c>
      <c r="AA70" s="8">
        <v>0</v>
      </c>
      <c r="AB70" s="8">
        <v>0</v>
      </c>
      <c r="AC70" s="8">
        <v>0</v>
      </c>
      <c r="AD70" s="8">
        <v>0</v>
      </c>
      <c r="AE70" s="8">
        <v>0</v>
      </c>
      <c r="AF70" s="8">
        <v>0</v>
      </c>
      <c r="AG70" s="8">
        <v>0</v>
      </c>
      <c r="AH70" s="8">
        <v>0</v>
      </c>
      <c r="AI70" s="8">
        <v>0</v>
      </c>
      <c r="AJ70" s="8">
        <v>0</v>
      </c>
      <c r="AK70" s="8">
        <v>0</v>
      </c>
      <c r="AL70" s="2"/>
      <c r="AM70" s="51">
        <f>SUM(D70:AK70)</f>
        <v>2</v>
      </c>
      <c r="AN70" s="7">
        <v>1</v>
      </c>
      <c r="AO70" s="256">
        <f>AM70/AM$75</f>
        <v>5.8823529411764705E-2</v>
      </c>
      <c r="AP70" s="2"/>
      <c r="AQ70" s="2"/>
      <c r="AR70" s="2"/>
      <c r="AS70" s="2"/>
      <c r="AT70" s="2"/>
      <c r="AU70" s="2"/>
      <c r="AV70" s="2"/>
      <c r="AW70" s="2"/>
      <c r="AX70" s="2"/>
      <c r="AY70" s="2"/>
      <c r="AZ70" s="2"/>
      <c r="BA70" s="2"/>
      <c r="BB70" s="2"/>
      <c r="BC70" s="2"/>
      <c r="BD70" s="2"/>
      <c r="BE70" s="2"/>
    </row>
    <row r="71" spans="1:57" ht="45.75" customHeight="1" x14ac:dyDescent="0.35">
      <c r="A71" s="80"/>
      <c r="B71" s="85">
        <v>2</v>
      </c>
      <c r="C71" s="12" t="s">
        <v>215</v>
      </c>
      <c r="D71" s="386">
        <v>0</v>
      </c>
      <c r="E71" s="386">
        <v>1</v>
      </c>
      <c r="F71" s="386">
        <v>0</v>
      </c>
      <c r="G71" s="386">
        <v>1</v>
      </c>
      <c r="H71" s="386">
        <v>1</v>
      </c>
      <c r="I71" s="386">
        <v>1</v>
      </c>
      <c r="J71" s="386">
        <v>0</v>
      </c>
      <c r="K71" s="386">
        <v>0</v>
      </c>
      <c r="L71" s="386">
        <v>1</v>
      </c>
      <c r="M71" s="386">
        <v>1</v>
      </c>
      <c r="N71" s="386">
        <v>0</v>
      </c>
      <c r="O71" s="386">
        <v>0</v>
      </c>
      <c r="P71" s="386">
        <v>0</v>
      </c>
      <c r="Q71" s="386">
        <v>0</v>
      </c>
      <c r="R71" s="8">
        <v>1</v>
      </c>
      <c r="S71" s="8">
        <v>0</v>
      </c>
      <c r="T71" s="8">
        <v>0</v>
      </c>
      <c r="U71" s="8">
        <v>1</v>
      </c>
      <c r="V71" s="8">
        <v>1</v>
      </c>
      <c r="W71" s="8">
        <v>1</v>
      </c>
      <c r="X71" s="8">
        <v>0</v>
      </c>
      <c r="Y71" s="8">
        <v>0</v>
      </c>
      <c r="Z71" s="8">
        <v>0</v>
      </c>
      <c r="AA71" s="8">
        <v>1</v>
      </c>
      <c r="AB71" s="8">
        <v>0</v>
      </c>
      <c r="AC71" s="8">
        <v>1</v>
      </c>
      <c r="AD71" s="8">
        <v>0</v>
      </c>
      <c r="AE71" s="8">
        <v>0</v>
      </c>
      <c r="AF71" s="8">
        <v>0</v>
      </c>
      <c r="AG71" s="8">
        <v>0</v>
      </c>
      <c r="AH71" s="8">
        <v>1</v>
      </c>
      <c r="AI71" s="8">
        <v>0</v>
      </c>
      <c r="AJ71" s="8">
        <v>0</v>
      </c>
      <c r="AK71" s="8">
        <v>1</v>
      </c>
      <c r="AL71" s="2"/>
      <c r="AM71" s="51">
        <f t="shared" ref="AM71:AM74" si="10">SUM(D71:AK71)</f>
        <v>14</v>
      </c>
      <c r="AN71" s="7">
        <v>2</v>
      </c>
      <c r="AO71" s="256">
        <f t="shared" ref="AO71:AO74" si="11">AM71/AM$75</f>
        <v>0.41176470588235292</v>
      </c>
      <c r="AP71" s="2"/>
      <c r="AQ71" s="2"/>
      <c r="AR71" s="2"/>
      <c r="AS71" s="2"/>
      <c r="AT71" s="2"/>
      <c r="AU71" s="2"/>
      <c r="AV71" s="2"/>
      <c r="AW71" s="2"/>
      <c r="AX71" s="2"/>
      <c r="AY71" s="2"/>
      <c r="AZ71" s="2"/>
      <c r="BA71" s="2"/>
      <c r="BB71" s="2"/>
      <c r="BC71" s="2"/>
      <c r="BD71" s="2"/>
      <c r="BE71" s="2"/>
    </row>
    <row r="72" spans="1:57" ht="74.25" customHeight="1" x14ac:dyDescent="0.35">
      <c r="A72" s="80"/>
      <c r="B72" s="86">
        <v>3</v>
      </c>
      <c r="C72" s="12" t="s">
        <v>216</v>
      </c>
      <c r="D72" s="386">
        <v>1</v>
      </c>
      <c r="E72" s="386">
        <v>0</v>
      </c>
      <c r="F72" s="386">
        <v>0</v>
      </c>
      <c r="G72" s="386">
        <v>0</v>
      </c>
      <c r="H72" s="386">
        <v>0</v>
      </c>
      <c r="I72" s="386">
        <v>0</v>
      </c>
      <c r="J72" s="386">
        <v>1</v>
      </c>
      <c r="K72" s="386">
        <v>0</v>
      </c>
      <c r="L72" s="386">
        <v>0</v>
      </c>
      <c r="M72" s="386">
        <v>0</v>
      </c>
      <c r="N72" s="386">
        <v>0</v>
      </c>
      <c r="O72" s="386">
        <v>1</v>
      </c>
      <c r="P72" s="386">
        <v>1</v>
      </c>
      <c r="Q72" s="386">
        <v>0</v>
      </c>
      <c r="R72" s="8">
        <v>0</v>
      </c>
      <c r="S72" s="8">
        <v>1</v>
      </c>
      <c r="T72" s="8">
        <v>0</v>
      </c>
      <c r="U72" s="8">
        <v>0</v>
      </c>
      <c r="V72" s="8">
        <v>0</v>
      </c>
      <c r="W72" s="8">
        <v>0</v>
      </c>
      <c r="X72" s="8">
        <v>1</v>
      </c>
      <c r="Y72" s="8">
        <v>1</v>
      </c>
      <c r="Z72" s="8">
        <v>0</v>
      </c>
      <c r="AA72" s="8">
        <v>0</v>
      </c>
      <c r="AB72" s="8">
        <v>0</v>
      </c>
      <c r="AC72" s="8">
        <v>0</v>
      </c>
      <c r="AD72" s="8">
        <v>0</v>
      </c>
      <c r="AE72" s="8">
        <v>1</v>
      </c>
      <c r="AF72" s="8">
        <v>1</v>
      </c>
      <c r="AG72" s="8">
        <v>1</v>
      </c>
      <c r="AH72" s="8">
        <v>0</v>
      </c>
      <c r="AI72" s="8">
        <v>1</v>
      </c>
      <c r="AJ72" s="8">
        <v>0</v>
      </c>
      <c r="AK72" s="8">
        <v>0</v>
      </c>
      <c r="AL72" s="2"/>
      <c r="AM72" s="51">
        <f t="shared" si="10"/>
        <v>11</v>
      </c>
      <c r="AN72" s="7">
        <v>3</v>
      </c>
      <c r="AO72" s="256">
        <f t="shared" si="11"/>
        <v>0.3235294117647059</v>
      </c>
      <c r="AP72" s="2"/>
      <c r="AQ72" s="2"/>
      <c r="AR72" s="2"/>
      <c r="AS72" s="2"/>
      <c r="AT72" s="2"/>
      <c r="AU72" s="2"/>
      <c r="AV72" s="2"/>
      <c r="AW72" s="2"/>
      <c r="AX72" s="2"/>
      <c r="AY72" s="2"/>
      <c r="AZ72" s="2"/>
      <c r="BA72" s="2"/>
      <c r="BB72" s="2"/>
      <c r="BC72" s="2"/>
      <c r="BD72" s="2"/>
      <c r="BE72" s="2"/>
    </row>
    <row r="73" spans="1:57" ht="32.25" customHeight="1" x14ac:dyDescent="0.35">
      <c r="A73" s="80"/>
      <c r="B73" s="87">
        <v>4</v>
      </c>
      <c r="C73" s="12" t="s">
        <v>217</v>
      </c>
      <c r="D73" s="386">
        <v>0</v>
      </c>
      <c r="E73" s="386">
        <v>0</v>
      </c>
      <c r="F73" s="386">
        <v>0</v>
      </c>
      <c r="G73" s="386">
        <v>0</v>
      </c>
      <c r="H73" s="386">
        <v>0</v>
      </c>
      <c r="I73" s="386">
        <v>0</v>
      </c>
      <c r="J73" s="386">
        <v>0</v>
      </c>
      <c r="K73" s="386">
        <v>0</v>
      </c>
      <c r="L73" s="386">
        <v>0</v>
      </c>
      <c r="M73" s="386">
        <v>0</v>
      </c>
      <c r="N73" s="386">
        <v>1</v>
      </c>
      <c r="O73" s="386">
        <v>0</v>
      </c>
      <c r="P73" s="386">
        <v>0</v>
      </c>
      <c r="Q73" s="386">
        <v>0</v>
      </c>
      <c r="R73" s="8">
        <v>0</v>
      </c>
      <c r="S73" s="8">
        <v>0</v>
      </c>
      <c r="T73" s="8">
        <v>0</v>
      </c>
      <c r="U73" s="8">
        <v>0</v>
      </c>
      <c r="V73" s="8">
        <v>0</v>
      </c>
      <c r="W73" s="8">
        <v>0</v>
      </c>
      <c r="X73" s="8">
        <v>0</v>
      </c>
      <c r="Y73" s="8">
        <v>0</v>
      </c>
      <c r="Z73" s="8">
        <v>1</v>
      </c>
      <c r="AA73" s="8">
        <v>0</v>
      </c>
      <c r="AB73" s="8">
        <v>0</v>
      </c>
      <c r="AC73" s="8">
        <v>0</v>
      </c>
      <c r="AD73" s="8">
        <v>1</v>
      </c>
      <c r="AE73" s="8">
        <v>0</v>
      </c>
      <c r="AF73" s="8">
        <v>0</v>
      </c>
      <c r="AG73" s="8">
        <v>0</v>
      </c>
      <c r="AH73" s="8">
        <v>0</v>
      </c>
      <c r="AI73" s="8">
        <v>0</v>
      </c>
      <c r="AJ73" s="8">
        <v>1</v>
      </c>
      <c r="AK73" s="8">
        <v>0</v>
      </c>
      <c r="AL73" s="2"/>
      <c r="AM73" s="51">
        <f t="shared" si="10"/>
        <v>4</v>
      </c>
      <c r="AN73" s="7">
        <v>4</v>
      </c>
      <c r="AO73" s="256">
        <f t="shared" si="11"/>
        <v>0.11764705882352941</v>
      </c>
      <c r="AP73" s="2"/>
      <c r="AQ73" s="2"/>
      <c r="AR73" s="2"/>
      <c r="AS73" s="2"/>
      <c r="AT73" s="2"/>
      <c r="AU73" s="2"/>
      <c r="AV73" s="2"/>
      <c r="AW73" s="2"/>
      <c r="AX73" s="2"/>
      <c r="AY73" s="2"/>
      <c r="AZ73" s="2"/>
      <c r="BA73" s="2"/>
      <c r="BB73" s="2"/>
      <c r="BC73" s="2"/>
      <c r="BD73" s="2"/>
      <c r="BE73" s="2"/>
    </row>
    <row r="74" spans="1:57" ht="43" customHeight="1" x14ac:dyDescent="0.35">
      <c r="A74" s="80"/>
      <c r="B74" s="88">
        <v>5</v>
      </c>
      <c r="C74" s="12" t="s">
        <v>218</v>
      </c>
      <c r="D74" s="386">
        <v>0</v>
      </c>
      <c r="E74" s="386">
        <v>0</v>
      </c>
      <c r="F74" s="386">
        <v>1</v>
      </c>
      <c r="G74" s="386">
        <v>0</v>
      </c>
      <c r="H74" s="386">
        <v>0</v>
      </c>
      <c r="I74" s="386">
        <v>0</v>
      </c>
      <c r="J74" s="386">
        <v>0</v>
      </c>
      <c r="K74" s="386">
        <v>0</v>
      </c>
      <c r="L74" s="386">
        <v>0</v>
      </c>
      <c r="M74" s="386">
        <v>0</v>
      </c>
      <c r="N74" s="386">
        <v>0</v>
      </c>
      <c r="O74" s="386">
        <v>0</v>
      </c>
      <c r="P74" s="386">
        <v>0</v>
      </c>
      <c r="Q74" s="386">
        <v>0</v>
      </c>
      <c r="R74" s="8">
        <v>0</v>
      </c>
      <c r="S74" s="8">
        <v>0</v>
      </c>
      <c r="T74" s="8">
        <v>1</v>
      </c>
      <c r="U74" s="8">
        <v>0</v>
      </c>
      <c r="V74" s="8">
        <v>0</v>
      </c>
      <c r="W74" s="8">
        <v>0</v>
      </c>
      <c r="X74" s="8">
        <v>0</v>
      </c>
      <c r="Y74" s="8">
        <v>0</v>
      </c>
      <c r="Z74" s="8">
        <v>0</v>
      </c>
      <c r="AA74" s="8">
        <v>0</v>
      </c>
      <c r="AB74" s="8">
        <v>1</v>
      </c>
      <c r="AC74" s="8">
        <v>0</v>
      </c>
      <c r="AD74" s="8">
        <v>0</v>
      </c>
      <c r="AE74" s="8">
        <v>0</v>
      </c>
      <c r="AF74" s="8">
        <v>0</v>
      </c>
      <c r="AG74" s="8">
        <v>0</v>
      </c>
      <c r="AH74" s="8">
        <v>0</v>
      </c>
      <c r="AI74" s="8">
        <v>0</v>
      </c>
      <c r="AJ74" s="8">
        <v>0</v>
      </c>
      <c r="AK74" s="8">
        <v>0</v>
      </c>
      <c r="AL74" s="2"/>
      <c r="AM74" s="51">
        <f t="shared" si="10"/>
        <v>3</v>
      </c>
      <c r="AN74" s="7">
        <v>5</v>
      </c>
      <c r="AO74" s="256">
        <f t="shared" si="11"/>
        <v>8.8235294117647065E-2</v>
      </c>
      <c r="AP74" s="2"/>
      <c r="AQ74" s="2"/>
      <c r="AR74" s="2"/>
      <c r="AS74" s="2"/>
      <c r="AT74" s="2"/>
      <c r="AU74" s="2"/>
      <c r="AV74" s="2"/>
      <c r="AW74" s="2"/>
      <c r="AX74" s="2"/>
      <c r="AY74" s="2"/>
      <c r="AZ74" s="2"/>
      <c r="BA74" s="2"/>
      <c r="BB74" s="2"/>
      <c r="BC74" s="2"/>
      <c r="BD74" s="2"/>
      <c r="BE74" s="2"/>
    </row>
    <row r="75" spans="1:57" ht="18.5" x14ac:dyDescent="0.35">
      <c r="A75" s="2"/>
      <c r="B75" s="2"/>
      <c r="C75" s="381" t="s">
        <v>424</v>
      </c>
      <c r="D75" s="2">
        <f>($B$7*D70)+($B$8*D71)+($B$9*D72)+($B$10*D73)+($B$11*D74)</f>
        <v>3</v>
      </c>
      <c r="E75" s="2">
        <f t="shared" ref="E75:AK75" si="12">($B$7*E70)+($B$8*E71)+($B$9*E72)+($B$10*E73)+($B$11*E74)</f>
        <v>2</v>
      </c>
      <c r="F75" s="2">
        <f t="shared" si="12"/>
        <v>5</v>
      </c>
      <c r="G75" s="2">
        <f t="shared" si="12"/>
        <v>2</v>
      </c>
      <c r="H75" s="2">
        <f t="shared" si="12"/>
        <v>2</v>
      </c>
      <c r="I75" s="2">
        <f t="shared" si="12"/>
        <v>2</v>
      </c>
      <c r="J75" s="2">
        <f t="shared" si="12"/>
        <v>3</v>
      </c>
      <c r="K75" s="2">
        <f t="shared" si="12"/>
        <v>1</v>
      </c>
      <c r="L75" s="2">
        <f t="shared" si="12"/>
        <v>2</v>
      </c>
      <c r="M75" s="2">
        <f t="shared" si="12"/>
        <v>2</v>
      </c>
      <c r="N75" s="2">
        <f t="shared" si="12"/>
        <v>4</v>
      </c>
      <c r="O75" s="2">
        <f t="shared" si="12"/>
        <v>3</v>
      </c>
      <c r="P75" s="2">
        <f t="shared" si="12"/>
        <v>3</v>
      </c>
      <c r="Q75" s="2">
        <f t="shared" si="12"/>
        <v>1</v>
      </c>
      <c r="R75" s="2">
        <f t="shared" si="12"/>
        <v>2</v>
      </c>
      <c r="S75" s="2">
        <f t="shared" si="12"/>
        <v>3</v>
      </c>
      <c r="T75" s="2">
        <f t="shared" si="12"/>
        <v>5</v>
      </c>
      <c r="U75" s="2">
        <f t="shared" si="12"/>
        <v>2</v>
      </c>
      <c r="V75" s="2">
        <f t="shared" si="12"/>
        <v>2</v>
      </c>
      <c r="W75" s="2">
        <f t="shared" si="12"/>
        <v>2</v>
      </c>
      <c r="X75" s="2">
        <f t="shared" si="12"/>
        <v>3</v>
      </c>
      <c r="Y75" s="2">
        <f t="shared" si="12"/>
        <v>3</v>
      </c>
      <c r="Z75" s="2">
        <f t="shared" si="12"/>
        <v>4</v>
      </c>
      <c r="AA75" s="2">
        <f t="shared" si="12"/>
        <v>2</v>
      </c>
      <c r="AB75" s="2">
        <f t="shared" si="12"/>
        <v>5</v>
      </c>
      <c r="AC75" s="2">
        <f t="shared" si="12"/>
        <v>2</v>
      </c>
      <c r="AD75" s="2">
        <f t="shared" si="12"/>
        <v>4</v>
      </c>
      <c r="AE75" s="2">
        <f t="shared" si="12"/>
        <v>3</v>
      </c>
      <c r="AF75" s="2">
        <f t="shared" si="12"/>
        <v>3</v>
      </c>
      <c r="AG75" s="2">
        <f t="shared" si="12"/>
        <v>3</v>
      </c>
      <c r="AH75" s="2">
        <f t="shared" si="12"/>
        <v>2</v>
      </c>
      <c r="AI75" s="2">
        <f t="shared" si="12"/>
        <v>3</v>
      </c>
      <c r="AJ75" s="2">
        <f t="shared" si="12"/>
        <v>4</v>
      </c>
      <c r="AK75" s="2">
        <f t="shared" si="12"/>
        <v>2</v>
      </c>
      <c r="AL75" s="2"/>
      <c r="AM75" s="9">
        <f>SUM(AM70:AM74)</f>
        <v>34</v>
      </c>
      <c r="AN75" s="2"/>
      <c r="AO75" s="10">
        <f>SUM(AO70:AO74)</f>
        <v>1</v>
      </c>
      <c r="AP75" s="2"/>
      <c r="AQ75" s="2"/>
      <c r="AR75" s="2"/>
      <c r="AS75" s="2"/>
      <c r="AT75" s="2"/>
      <c r="AU75" s="2"/>
      <c r="AV75" s="2"/>
      <c r="AW75" s="2"/>
      <c r="AX75" s="2"/>
      <c r="AY75" s="2"/>
      <c r="AZ75" s="2"/>
      <c r="BA75" s="2"/>
      <c r="BB75" s="2"/>
      <c r="BC75" s="2"/>
      <c r="BD75" s="2"/>
      <c r="BE75" s="2"/>
    </row>
    <row r="76" spans="1:57" x14ac:dyDescent="0.3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row>
    <row r="77" spans="1:57" ht="21" x14ac:dyDescent="0.35">
      <c r="A77" s="29" t="s">
        <v>3</v>
      </c>
      <c r="B77" s="29"/>
      <c r="C77" s="19" t="s">
        <v>219</v>
      </c>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row>
    <row r="78" spans="1:57" ht="26" x14ac:dyDescent="0.6">
      <c r="A78" s="2"/>
      <c r="B78" s="2"/>
      <c r="C78" s="71"/>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row>
    <row r="79" spans="1:57" ht="18.5" x14ac:dyDescent="0.35">
      <c r="A79" s="21" t="s">
        <v>220</v>
      </c>
      <c r="B79" s="81"/>
      <c r="C79" s="16" t="s">
        <v>221</v>
      </c>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row>
    <row r="80" spans="1:57" x14ac:dyDescent="0.35">
      <c r="A80" s="2"/>
      <c r="B80" s="2"/>
      <c r="C80" s="2"/>
      <c r="D80" s="337" t="s">
        <v>20</v>
      </c>
      <c r="E80" s="335" t="s">
        <v>21</v>
      </c>
      <c r="F80" s="334" t="s">
        <v>23</v>
      </c>
      <c r="G80" s="334" t="s">
        <v>26</v>
      </c>
      <c r="H80" s="334" t="s">
        <v>29</v>
      </c>
      <c r="I80" s="334" t="s">
        <v>32</v>
      </c>
      <c r="J80" s="334" t="s">
        <v>35</v>
      </c>
      <c r="K80" s="334" t="s">
        <v>38</v>
      </c>
      <c r="L80" s="334" t="s">
        <v>41</v>
      </c>
      <c r="M80" s="334" t="s">
        <v>44</v>
      </c>
      <c r="N80" s="334" t="s">
        <v>47</v>
      </c>
      <c r="O80" s="334" t="s">
        <v>50</v>
      </c>
      <c r="P80" s="334" t="s">
        <v>51</v>
      </c>
      <c r="Q80" s="334" t="s">
        <v>52</v>
      </c>
      <c r="R80" s="334" t="s">
        <v>53</v>
      </c>
      <c r="S80" s="334" t="s">
        <v>54</v>
      </c>
      <c r="T80" s="334" t="s">
        <v>55</v>
      </c>
      <c r="U80" s="334" t="s">
        <v>56</v>
      </c>
      <c r="V80" s="334" t="s">
        <v>57</v>
      </c>
      <c r="W80" s="334" t="s">
        <v>58</v>
      </c>
      <c r="X80" s="334" t="s">
        <v>59</v>
      </c>
      <c r="Y80" s="334" t="s">
        <v>60</v>
      </c>
      <c r="Z80" s="334" t="s">
        <v>61</v>
      </c>
      <c r="AA80" s="334" t="s">
        <v>62</v>
      </c>
      <c r="AB80" s="334" t="s">
        <v>63</v>
      </c>
      <c r="AC80" s="334" t="s">
        <v>64</v>
      </c>
      <c r="AD80" s="334" t="s">
        <v>65</v>
      </c>
      <c r="AE80" s="334" t="s">
        <v>66</v>
      </c>
      <c r="AF80" s="334" t="s">
        <v>67</v>
      </c>
      <c r="AG80" s="334" t="s">
        <v>68</v>
      </c>
      <c r="AH80" s="334" t="s">
        <v>69</v>
      </c>
      <c r="AI80" s="334" t="s">
        <v>70</v>
      </c>
      <c r="AJ80" s="334" t="s">
        <v>71</v>
      </c>
      <c r="AK80" s="336" t="s">
        <v>72</v>
      </c>
      <c r="AL80" s="2"/>
      <c r="AM80" s="6" t="s">
        <v>179</v>
      </c>
      <c r="AN80" s="7" t="s">
        <v>189</v>
      </c>
      <c r="AO80" s="7" t="s">
        <v>190</v>
      </c>
      <c r="AP80" s="2"/>
      <c r="AQ80" s="2"/>
      <c r="AR80" s="2"/>
      <c r="AS80" s="2"/>
      <c r="AT80" s="2"/>
      <c r="AU80" s="2"/>
      <c r="AV80" s="2"/>
      <c r="AW80" s="2"/>
      <c r="AX80" s="2"/>
      <c r="AY80" s="2"/>
      <c r="AZ80" s="2"/>
      <c r="BA80" s="2"/>
      <c r="BB80" s="2"/>
      <c r="BC80" s="2"/>
      <c r="BD80" s="2"/>
      <c r="BE80" s="2"/>
    </row>
    <row r="81" spans="1:57" ht="28" x14ac:dyDescent="0.35">
      <c r="A81" s="80"/>
      <c r="B81" s="84">
        <v>1</v>
      </c>
      <c r="C81" s="12" t="s">
        <v>222</v>
      </c>
      <c r="D81" s="386">
        <v>0</v>
      </c>
      <c r="E81" s="386">
        <v>0</v>
      </c>
      <c r="F81" s="386">
        <v>0</v>
      </c>
      <c r="G81" s="386">
        <v>0</v>
      </c>
      <c r="H81" s="386">
        <v>0</v>
      </c>
      <c r="I81" s="386">
        <v>0</v>
      </c>
      <c r="J81" s="386">
        <v>0</v>
      </c>
      <c r="K81" s="386">
        <v>0</v>
      </c>
      <c r="L81" s="386">
        <v>0</v>
      </c>
      <c r="M81" s="386">
        <v>0</v>
      </c>
      <c r="N81" s="386">
        <v>0</v>
      </c>
      <c r="O81" s="386">
        <v>0</v>
      </c>
      <c r="P81" s="386">
        <v>0</v>
      </c>
      <c r="Q81" s="386">
        <v>1</v>
      </c>
      <c r="R81" s="8">
        <v>0</v>
      </c>
      <c r="S81" s="8">
        <v>0</v>
      </c>
      <c r="T81" s="8">
        <v>0</v>
      </c>
      <c r="U81" s="8">
        <v>0</v>
      </c>
      <c r="V81" s="8">
        <v>0</v>
      </c>
      <c r="W81" s="8">
        <v>0</v>
      </c>
      <c r="X81" s="8">
        <v>0</v>
      </c>
      <c r="Y81" s="8">
        <v>0</v>
      </c>
      <c r="Z81" s="8">
        <v>0</v>
      </c>
      <c r="AA81" s="8">
        <v>0</v>
      </c>
      <c r="AB81" s="8">
        <v>0</v>
      </c>
      <c r="AC81" s="8">
        <v>0</v>
      </c>
      <c r="AD81" s="8">
        <v>0</v>
      </c>
      <c r="AE81" s="8">
        <v>0</v>
      </c>
      <c r="AF81" s="8">
        <v>0</v>
      </c>
      <c r="AG81" s="8">
        <v>0</v>
      </c>
      <c r="AH81" s="8">
        <v>0</v>
      </c>
      <c r="AI81" s="8">
        <v>0</v>
      </c>
      <c r="AJ81" s="8">
        <v>0</v>
      </c>
      <c r="AK81" s="8">
        <v>0</v>
      </c>
      <c r="AL81" s="2"/>
      <c r="AM81" s="51">
        <f>SUM(D81:AK81)</f>
        <v>1</v>
      </c>
      <c r="AN81" s="7">
        <v>1</v>
      </c>
      <c r="AO81" s="256">
        <f>AM81/AM$86</f>
        <v>2.9411764705882353E-2</v>
      </c>
      <c r="AP81" s="2"/>
      <c r="AQ81" s="2"/>
      <c r="AR81" s="2"/>
      <c r="AS81" s="2"/>
      <c r="AT81" s="2"/>
      <c r="AU81" s="2"/>
      <c r="AV81" s="2"/>
      <c r="AW81" s="2"/>
      <c r="AX81" s="2"/>
      <c r="AY81" s="2"/>
      <c r="AZ81" s="2"/>
      <c r="BA81" s="2"/>
      <c r="BB81" s="2"/>
      <c r="BC81" s="2"/>
      <c r="BD81" s="2"/>
      <c r="BE81" s="2"/>
    </row>
    <row r="82" spans="1:57" ht="42" x14ac:dyDescent="0.35">
      <c r="A82" s="80"/>
      <c r="B82" s="85">
        <v>2</v>
      </c>
      <c r="C82" s="12" t="s">
        <v>223</v>
      </c>
      <c r="D82" s="386">
        <v>0</v>
      </c>
      <c r="E82" s="386">
        <v>0</v>
      </c>
      <c r="F82" s="386">
        <v>0</v>
      </c>
      <c r="G82" s="386">
        <v>0</v>
      </c>
      <c r="H82" s="386">
        <v>0</v>
      </c>
      <c r="I82" s="386">
        <v>0</v>
      </c>
      <c r="J82" s="386">
        <v>0</v>
      </c>
      <c r="K82" s="386">
        <v>1</v>
      </c>
      <c r="L82" s="386">
        <v>1</v>
      </c>
      <c r="M82" s="386">
        <v>0</v>
      </c>
      <c r="N82" s="386">
        <v>1</v>
      </c>
      <c r="O82" s="386">
        <v>0</v>
      </c>
      <c r="P82" s="386">
        <v>0</v>
      </c>
      <c r="Q82" s="386">
        <v>0</v>
      </c>
      <c r="R82" s="8">
        <v>0</v>
      </c>
      <c r="S82" s="8">
        <v>0</v>
      </c>
      <c r="T82" s="8">
        <v>0</v>
      </c>
      <c r="U82" s="8">
        <v>0</v>
      </c>
      <c r="V82" s="8">
        <v>0</v>
      </c>
      <c r="W82" s="8">
        <v>0</v>
      </c>
      <c r="X82" s="8">
        <v>0</v>
      </c>
      <c r="Y82" s="8">
        <v>0</v>
      </c>
      <c r="Z82" s="8">
        <v>0</v>
      </c>
      <c r="AA82" s="8">
        <v>0</v>
      </c>
      <c r="AB82" s="8">
        <v>0</v>
      </c>
      <c r="AC82" s="8">
        <v>0</v>
      </c>
      <c r="AD82" s="8">
        <v>0</v>
      </c>
      <c r="AE82" s="8">
        <v>0</v>
      </c>
      <c r="AF82" s="8">
        <v>0</v>
      </c>
      <c r="AG82" s="8">
        <v>0</v>
      </c>
      <c r="AH82" s="8">
        <v>0</v>
      </c>
      <c r="AI82" s="8">
        <v>0</v>
      </c>
      <c r="AJ82" s="8">
        <v>0</v>
      </c>
      <c r="AK82" s="8">
        <v>0</v>
      </c>
      <c r="AL82" s="2"/>
      <c r="AM82" s="51">
        <f t="shared" ref="AM82:AM85" si="13">SUM(D82:AK82)</f>
        <v>3</v>
      </c>
      <c r="AN82" s="7">
        <v>2</v>
      </c>
      <c r="AO82" s="256">
        <f t="shared" ref="AO82:AO85" si="14">AM82/AM$86</f>
        <v>8.8235294117647065E-2</v>
      </c>
      <c r="AP82" s="2"/>
      <c r="AQ82" s="2"/>
      <c r="AR82" s="2"/>
      <c r="AS82" s="2"/>
      <c r="AT82" s="2"/>
      <c r="AU82" s="2"/>
      <c r="AV82" s="2"/>
      <c r="AW82" s="2"/>
      <c r="AX82" s="2"/>
      <c r="AY82" s="2"/>
      <c r="AZ82" s="2"/>
      <c r="BA82" s="2"/>
      <c r="BB82" s="2"/>
      <c r="BC82" s="2"/>
      <c r="BD82" s="2"/>
      <c r="BE82" s="2"/>
    </row>
    <row r="83" spans="1:57" ht="42" x14ac:dyDescent="0.35">
      <c r="A83" s="80"/>
      <c r="B83" s="86">
        <v>3</v>
      </c>
      <c r="C83" s="12" t="s">
        <v>224</v>
      </c>
      <c r="D83" s="386">
        <v>1</v>
      </c>
      <c r="E83" s="386">
        <v>1</v>
      </c>
      <c r="F83" s="386">
        <v>0</v>
      </c>
      <c r="G83" s="386">
        <v>1</v>
      </c>
      <c r="H83" s="386">
        <v>1</v>
      </c>
      <c r="I83" s="386">
        <v>1</v>
      </c>
      <c r="J83" s="386">
        <v>0</v>
      </c>
      <c r="K83" s="386">
        <v>0</v>
      </c>
      <c r="L83" s="386">
        <v>0</v>
      </c>
      <c r="M83" s="386">
        <v>1</v>
      </c>
      <c r="N83" s="386">
        <v>0</v>
      </c>
      <c r="O83" s="386">
        <v>1</v>
      </c>
      <c r="P83" s="386">
        <v>1</v>
      </c>
      <c r="Q83" s="386">
        <v>0</v>
      </c>
      <c r="R83" s="8">
        <v>1</v>
      </c>
      <c r="S83" s="8">
        <v>0</v>
      </c>
      <c r="T83" s="8">
        <v>0</v>
      </c>
      <c r="U83" s="8">
        <v>1</v>
      </c>
      <c r="V83" s="8">
        <v>1</v>
      </c>
      <c r="W83" s="8">
        <v>1</v>
      </c>
      <c r="X83" s="8">
        <v>0</v>
      </c>
      <c r="Y83" s="8">
        <v>1</v>
      </c>
      <c r="Z83" s="8">
        <v>1</v>
      </c>
      <c r="AA83" s="8">
        <v>1</v>
      </c>
      <c r="AB83" s="8">
        <v>0</v>
      </c>
      <c r="AC83" s="8">
        <v>1</v>
      </c>
      <c r="AD83" s="8">
        <v>0</v>
      </c>
      <c r="AE83" s="8">
        <v>0</v>
      </c>
      <c r="AF83" s="8">
        <v>0</v>
      </c>
      <c r="AG83" s="8">
        <v>0</v>
      </c>
      <c r="AH83" s="8">
        <v>1</v>
      </c>
      <c r="AI83" s="8">
        <v>1</v>
      </c>
      <c r="AJ83" s="8">
        <v>1</v>
      </c>
      <c r="AK83" s="8">
        <v>1</v>
      </c>
      <c r="AL83" s="2"/>
      <c r="AM83" s="51">
        <f t="shared" si="13"/>
        <v>20</v>
      </c>
      <c r="AN83" s="7">
        <v>3</v>
      </c>
      <c r="AO83" s="256">
        <f t="shared" si="14"/>
        <v>0.58823529411764708</v>
      </c>
      <c r="AP83" s="2"/>
      <c r="AQ83" s="2"/>
      <c r="AR83" s="2"/>
      <c r="AS83" s="2"/>
      <c r="AT83" s="2"/>
      <c r="AU83" s="2"/>
      <c r="AV83" s="2"/>
      <c r="AW83" s="2"/>
      <c r="AX83" s="2"/>
      <c r="AY83" s="2"/>
      <c r="AZ83" s="2"/>
      <c r="BA83" s="2"/>
      <c r="BB83" s="2"/>
      <c r="BC83" s="2"/>
      <c r="BD83" s="2"/>
      <c r="BE83" s="2"/>
    </row>
    <row r="84" spans="1:57" ht="83.25" customHeight="1" x14ac:dyDescent="0.35">
      <c r="A84" s="80"/>
      <c r="B84" s="87">
        <v>4</v>
      </c>
      <c r="C84" s="12" t="s">
        <v>225</v>
      </c>
      <c r="D84" s="386">
        <v>0</v>
      </c>
      <c r="E84" s="386">
        <v>0</v>
      </c>
      <c r="F84" s="386">
        <v>1</v>
      </c>
      <c r="G84" s="386">
        <v>0</v>
      </c>
      <c r="H84" s="386">
        <v>0</v>
      </c>
      <c r="I84" s="386">
        <v>0</v>
      </c>
      <c r="J84" s="386">
        <v>1</v>
      </c>
      <c r="K84" s="386">
        <v>0</v>
      </c>
      <c r="L84" s="386">
        <v>0</v>
      </c>
      <c r="M84" s="386">
        <v>0</v>
      </c>
      <c r="N84" s="386">
        <v>0</v>
      </c>
      <c r="O84" s="386">
        <v>0</v>
      </c>
      <c r="P84" s="386">
        <v>0</v>
      </c>
      <c r="Q84" s="386">
        <v>0</v>
      </c>
      <c r="R84" s="8">
        <v>0</v>
      </c>
      <c r="S84" s="8">
        <v>1</v>
      </c>
      <c r="T84" s="8">
        <v>0</v>
      </c>
      <c r="U84" s="8">
        <v>0</v>
      </c>
      <c r="V84" s="8">
        <v>0</v>
      </c>
      <c r="W84" s="8">
        <v>0</v>
      </c>
      <c r="X84" s="8">
        <v>1</v>
      </c>
      <c r="Y84" s="8">
        <v>0</v>
      </c>
      <c r="Z84" s="8">
        <v>0</v>
      </c>
      <c r="AA84" s="8">
        <v>0</v>
      </c>
      <c r="AB84" s="8">
        <v>0</v>
      </c>
      <c r="AC84" s="8">
        <v>0</v>
      </c>
      <c r="AD84" s="8">
        <v>0</v>
      </c>
      <c r="AE84" s="8">
        <v>1</v>
      </c>
      <c r="AF84" s="8">
        <v>1</v>
      </c>
      <c r="AG84" s="8">
        <v>1</v>
      </c>
      <c r="AH84" s="8">
        <v>0</v>
      </c>
      <c r="AI84" s="8">
        <v>0</v>
      </c>
      <c r="AJ84" s="8">
        <v>0</v>
      </c>
      <c r="AK84" s="8">
        <v>0</v>
      </c>
      <c r="AL84" s="2"/>
      <c r="AM84" s="51">
        <f t="shared" si="13"/>
        <v>7</v>
      </c>
      <c r="AN84" s="7">
        <v>4</v>
      </c>
      <c r="AO84" s="256">
        <f t="shared" si="14"/>
        <v>0.20588235294117646</v>
      </c>
      <c r="AP84" s="2"/>
      <c r="AQ84" s="2"/>
      <c r="AR84" s="2"/>
      <c r="AS84" s="2"/>
      <c r="AT84" s="2"/>
      <c r="AU84" s="2"/>
      <c r="AV84" s="2"/>
      <c r="AW84" s="2"/>
      <c r="AX84" s="2"/>
      <c r="AY84" s="2"/>
      <c r="AZ84" s="2"/>
      <c r="BA84" s="2"/>
      <c r="BB84" s="2"/>
      <c r="BC84" s="2"/>
      <c r="BD84" s="2"/>
      <c r="BE84" s="2"/>
    </row>
    <row r="85" spans="1:57" ht="79" customHeight="1" x14ac:dyDescent="0.35">
      <c r="A85" s="80"/>
      <c r="B85" s="88">
        <v>5</v>
      </c>
      <c r="C85" s="20" t="s">
        <v>226</v>
      </c>
      <c r="D85" s="387">
        <v>0</v>
      </c>
      <c r="E85" s="387">
        <v>0</v>
      </c>
      <c r="F85" s="387">
        <v>0</v>
      </c>
      <c r="G85" s="387">
        <v>0</v>
      </c>
      <c r="H85" s="387">
        <v>0</v>
      </c>
      <c r="I85" s="387">
        <v>0</v>
      </c>
      <c r="J85" s="387">
        <v>0</v>
      </c>
      <c r="K85" s="387">
        <v>0</v>
      </c>
      <c r="L85" s="387">
        <v>0</v>
      </c>
      <c r="M85" s="387">
        <v>0</v>
      </c>
      <c r="N85" s="387">
        <v>0</v>
      </c>
      <c r="O85" s="387">
        <v>0</v>
      </c>
      <c r="P85" s="387">
        <v>0</v>
      </c>
      <c r="Q85" s="387">
        <v>0</v>
      </c>
      <c r="R85" s="382">
        <v>0</v>
      </c>
      <c r="S85" s="382">
        <v>0</v>
      </c>
      <c r="T85" s="382">
        <v>1</v>
      </c>
      <c r="U85" s="382">
        <v>0</v>
      </c>
      <c r="V85" s="382">
        <v>0</v>
      </c>
      <c r="W85" s="382">
        <v>0</v>
      </c>
      <c r="X85" s="382">
        <v>0</v>
      </c>
      <c r="Y85" s="382">
        <v>0</v>
      </c>
      <c r="Z85" s="382">
        <v>0</v>
      </c>
      <c r="AA85" s="8">
        <v>0</v>
      </c>
      <c r="AB85" s="8">
        <v>1</v>
      </c>
      <c r="AC85" s="8">
        <v>0</v>
      </c>
      <c r="AD85" s="8">
        <v>1</v>
      </c>
      <c r="AE85" s="8">
        <v>0</v>
      </c>
      <c r="AF85" s="8">
        <v>0</v>
      </c>
      <c r="AG85" s="8">
        <v>0</v>
      </c>
      <c r="AH85" s="8">
        <v>0</v>
      </c>
      <c r="AI85" s="8">
        <v>0</v>
      </c>
      <c r="AJ85" s="8">
        <v>0</v>
      </c>
      <c r="AK85" s="8">
        <v>0</v>
      </c>
      <c r="AL85" s="2"/>
      <c r="AM85" s="51">
        <f t="shared" si="13"/>
        <v>3</v>
      </c>
      <c r="AN85" s="7">
        <v>5</v>
      </c>
      <c r="AO85" s="256">
        <f t="shared" si="14"/>
        <v>8.8235294117647065E-2</v>
      </c>
      <c r="AP85" s="2"/>
      <c r="AQ85" s="2"/>
      <c r="AR85" s="2"/>
      <c r="AS85" s="2"/>
      <c r="AT85" s="2"/>
      <c r="AU85" s="2"/>
      <c r="AV85" s="2"/>
      <c r="AW85" s="2"/>
      <c r="AX85" s="2"/>
      <c r="AY85" s="2"/>
      <c r="AZ85" s="2"/>
      <c r="BA85" s="2"/>
      <c r="BB85" s="2"/>
      <c r="BC85" s="2"/>
      <c r="BD85" s="2"/>
      <c r="BE85" s="2"/>
    </row>
    <row r="86" spans="1:57" ht="18.5" x14ac:dyDescent="0.35">
      <c r="A86" s="2"/>
      <c r="B86" s="2"/>
      <c r="C86" s="381" t="s">
        <v>424</v>
      </c>
      <c r="D86" s="332">
        <f>($B$7*D81)+($B$8*D82)+($B$9*D83)+($B$10*D84)+($B$11*D85)</f>
        <v>3</v>
      </c>
      <c r="E86" s="332">
        <f t="shared" ref="E86:AK86" si="15">($B$7*E81)+($B$8*E82)+($B$9*E83)+($B$10*E84)+($B$11*E85)</f>
        <v>3</v>
      </c>
      <c r="F86" s="332">
        <f t="shared" si="15"/>
        <v>4</v>
      </c>
      <c r="G86" s="332">
        <f t="shared" si="15"/>
        <v>3</v>
      </c>
      <c r="H86" s="332">
        <f t="shared" si="15"/>
        <v>3</v>
      </c>
      <c r="I86" s="332">
        <f t="shared" si="15"/>
        <v>3</v>
      </c>
      <c r="J86" s="332">
        <f t="shared" si="15"/>
        <v>4</v>
      </c>
      <c r="K86" s="332">
        <f t="shared" si="15"/>
        <v>2</v>
      </c>
      <c r="L86" s="385">
        <f t="shared" si="15"/>
        <v>2</v>
      </c>
      <c r="M86" s="332">
        <f t="shared" si="15"/>
        <v>3</v>
      </c>
      <c r="N86" s="385">
        <f t="shared" si="15"/>
        <v>2</v>
      </c>
      <c r="O86" s="332">
        <f t="shared" si="15"/>
        <v>3</v>
      </c>
      <c r="P86" s="385">
        <f t="shared" si="15"/>
        <v>3</v>
      </c>
      <c r="Q86" s="385">
        <f t="shared" si="15"/>
        <v>1</v>
      </c>
      <c r="R86" s="332">
        <f t="shared" si="15"/>
        <v>3</v>
      </c>
      <c r="S86" s="332">
        <f t="shared" si="15"/>
        <v>4</v>
      </c>
      <c r="T86" s="384">
        <f t="shared" si="15"/>
        <v>5</v>
      </c>
      <c r="U86" s="385">
        <f t="shared" si="15"/>
        <v>3</v>
      </c>
      <c r="V86" s="332">
        <f t="shared" si="15"/>
        <v>3</v>
      </c>
      <c r="W86" s="385">
        <f t="shared" si="15"/>
        <v>3</v>
      </c>
      <c r="X86" s="332">
        <f t="shared" si="15"/>
        <v>4</v>
      </c>
      <c r="Y86" s="384">
        <f t="shared" si="15"/>
        <v>3</v>
      </c>
      <c r="Z86" s="332">
        <f t="shared" si="15"/>
        <v>3</v>
      </c>
      <c r="AA86" s="2">
        <f t="shared" si="15"/>
        <v>3</v>
      </c>
      <c r="AB86" s="2">
        <f t="shared" si="15"/>
        <v>5</v>
      </c>
      <c r="AC86" s="2">
        <f t="shared" si="15"/>
        <v>3</v>
      </c>
      <c r="AD86" s="2">
        <f t="shared" si="15"/>
        <v>5</v>
      </c>
      <c r="AE86" s="2">
        <f t="shared" si="15"/>
        <v>4</v>
      </c>
      <c r="AF86" s="2">
        <f t="shared" si="15"/>
        <v>4</v>
      </c>
      <c r="AG86" s="2">
        <f t="shared" si="15"/>
        <v>4</v>
      </c>
      <c r="AH86" s="2">
        <f t="shared" si="15"/>
        <v>3</v>
      </c>
      <c r="AI86" s="2">
        <f t="shared" si="15"/>
        <v>3</v>
      </c>
      <c r="AJ86" s="2">
        <f t="shared" si="15"/>
        <v>3</v>
      </c>
      <c r="AK86" s="2">
        <f t="shared" si="15"/>
        <v>3</v>
      </c>
      <c r="AL86" s="2"/>
      <c r="AM86" s="9">
        <f>SUM(AM81:AM85)</f>
        <v>34</v>
      </c>
      <c r="AN86" s="2"/>
      <c r="AO86" s="10">
        <f>SUM(AO81:AO85)</f>
        <v>1</v>
      </c>
      <c r="AP86" s="2"/>
      <c r="AQ86" s="2"/>
      <c r="AR86" s="2"/>
      <c r="AS86" s="2"/>
      <c r="AT86" s="2"/>
      <c r="AU86" s="2"/>
      <c r="AV86" s="2"/>
      <c r="AW86" s="2"/>
      <c r="AX86" s="2"/>
      <c r="AY86" s="2"/>
      <c r="AZ86" s="2"/>
      <c r="BA86" s="2"/>
      <c r="BB86" s="2"/>
      <c r="BC86" s="2"/>
      <c r="BD86" s="2"/>
      <c r="BE86" s="2"/>
    </row>
    <row r="87" spans="1:57" ht="18.5" x14ac:dyDescent="0.35">
      <c r="A87" s="2"/>
      <c r="B87" s="2"/>
      <c r="C87" s="381" t="s">
        <v>423</v>
      </c>
      <c r="D87" s="332">
        <v>3</v>
      </c>
      <c r="E87" s="332">
        <v>3</v>
      </c>
      <c r="F87" s="332">
        <v>4</v>
      </c>
      <c r="G87" s="332">
        <v>3</v>
      </c>
      <c r="H87" s="332">
        <v>3</v>
      </c>
      <c r="I87" s="332">
        <v>3</v>
      </c>
      <c r="J87" s="332">
        <v>4</v>
      </c>
      <c r="K87" s="332">
        <v>2</v>
      </c>
      <c r="L87" s="332">
        <v>4</v>
      </c>
      <c r="M87" s="332">
        <v>3</v>
      </c>
      <c r="N87" s="332">
        <v>3</v>
      </c>
      <c r="O87" s="332">
        <v>3</v>
      </c>
      <c r="P87" s="332">
        <v>4</v>
      </c>
      <c r="Q87" s="332">
        <v>2</v>
      </c>
      <c r="R87" s="332">
        <v>3</v>
      </c>
      <c r="S87" s="332">
        <v>4</v>
      </c>
      <c r="T87" s="332">
        <v>4</v>
      </c>
      <c r="U87" s="332">
        <v>4</v>
      </c>
      <c r="V87" s="332">
        <v>3</v>
      </c>
      <c r="W87" s="332">
        <v>4</v>
      </c>
      <c r="X87" s="332">
        <v>4</v>
      </c>
      <c r="Y87" s="332">
        <v>2</v>
      </c>
      <c r="Z87" s="332">
        <v>3</v>
      </c>
      <c r="AA87" s="2"/>
      <c r="AB87" s="2"/>
      <c r="AC87" s="2"/>
      <c r="AD87" s="2"/>
      <c r="AE87" s="2"/>
      <c r="AF87" s="2"/>
      <c r="AG87" s="2"/>
      <c r="AH87" s="2"/>
      <c r="AI87" s="2"/>
      <c r="AJ87" s="2"/>
      <c r="AK87" s="2"/>
      <c r="AL87" s="2"/>
      <c r="AM87" s="305"/>
      <c r="AN87" s="2"/>
      <c r="AO87" s="10"/>
      <c r="AP87" s="2"/>
      <c r="AQ87" s="2"/>
      <c r="AR87" s="2"/>
      <c r="AS87" s="2"/>
      <c r="AT87" s="2"/>
      <c r="AU87" s="2"/>
      <c r="AV87" s="2"/>
      <c r="AW87" s="2"/>
      <c r="AX87" s="2"/>
      <c r="AY87" s="2"/>
      <c r="AZ87" s="2"/>
      <c r="BA87" s="2"/>
      <c r="BB87" s="2"/>
      <c r="BC87" s="2"/>
      <c r="BD87" s="2"/>
      <c r="BE87" s="2"/>
    </row>
    <row r="88" spans="1:57" x14ac:dyDescent="0.3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row>
    <row r="89" spans="1:57" ht="37" x14ac:dyDescent="0.45">
      <c r="A89" s="75" t="s">
        <v>227</v>
      </c>
      <c r="B89" s="82"/>
      <c r="C89" s="63" t="s">
        <v>228</v>
      </c>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row>
    <row r="90" spans="1:57" x14ac:dyDescent="0.35">
      <c r="A90" s="2"/>
      <c r="B90" s="2"/>
      <c r="C90" s="2"/>
      <c r="D90" s="337" t="s">
        <v>20</v>
      </c>
      <c r="E90" s="335" t="s">
        <v>21</v>
      </c>
      <c r="F90" s="334" t="s">
        <v>23</v>
      </c>
      <c r="G90" s="334" t="s">
        <v>26</v>
      </c>
      <c r="H90" s="334" t="s">
        <v>29</v>
      </c>
      <c r="I90" s="334" t="s">
        <v>32</v>
      </c>
      <c r="J90" s="334" t="s">
        <v>35</v>
      </c>
      <c r="K90" s="334" t="s">
        <v>38</v>
      </c>
      <c r="L90" s="334" t="s">
        <v>41</v>
      </c>
      <c r="M90" s="334" t="s">
        <v>44</v>
      </c>
      <c r="N90" s="334" t="s">
        <v>47</v>
      </c>
      <c r="O90" s="334" t="s">
        <v>50</v>
      </c>
      <c r="P90" s="334" t="s">
        <v>51</v>
      </c>
      <c r="Q90" s="334" t="s">
        <v>52</v>
      </c>
      <c r="R90" s="334" t="s">
        <v>53</v>
      </c>
      <c r="S90" s="334" t="s">
        <v>54</v>
      </c>
      <c r="T90" s="334" t="s">
        <v>55</v>
      </c>
      <c r="U90" s="334" t="s">
        <v>56</v>
      </c>
      <c r="V90" s="334" t="s">
        <v>57</v>
      </c>
      <c r="W90" s="334" t="s">
        <v>58</v>
      </c>
      <c r="X90" s="334" t="s">
        <v>59</v>
      </c>
      <c r="Y90" s="334" t="s">
        <v>60</v>
      </c>
      <c r="Z90" s="334" t="s">
        <v>61</v>
      </c>
      <c r="AA90" s="334" t="s">
        <v>62</v>
      </c>
      <c r="AB90" s="334" t="s">
        <v>63</v>
      </c>
      <c r="AC90" s="334" t="s">
        <v>64</v>
      </c>
      <c r="AD90" s="334" t="s">
        <v>65</v>
      </c>
      <c r="AE90" s="334" t="s">
        <v>66</v>
      </c>
      <c r="AF90" s="334" t="s">
        <v>67</v>
      </c>
      <c r="AG90" s="334" t="s">
        <v>68</v>
      </c>
      <c r="AH90" s="334" t="s">
        <v>69</v>
      </c>
      <c r="AI90" s="334" t="s">
        <v>70</v>
      </c>
      <c r="AJ90" s="334" t="s">
        <v>71</v>
      </c>
      <c r="AK90" s="336" t="s">
        <v>72</v>
      </c>
      <c r="AL90" s="2"/>
      <c r="AM90" s="6" t="s">
        <v>179</v>
      </c>
      <c r="AN90" s="7" t="s">
        <v>189</v>
      </c>
      <c r="AO90" s="7" t="s">
        <v>190</v>
      </c>
      <c r="AP90" s="2"/>
      <c r="AQ90" s="2"/>
      <c r="AR90" s="2"/>
      <c r="AS90" s="2"/>
      <c r="AT90" s="2"/>
      <c r="AU90" s="2"/>
      <c r="AV90" s="2"/>
      <c r="AW90" s="2"/>
      <c r="AX90" s="2"/>
      <c r="AY90" s="2"/>
      <c r="AZ90" s="2"/>
      <c r="BA90" s="2"/>
      <c r="BB90" s="2"/>
      <c r="BC90" s="2"/>
      <c r="BD90" s="2"/>
      <c r="BE90" s="2"/>
    </row>
    <row r="91" spans="1:57" ht="35.5" customHeight="1" x14ac:dyDescent="0.35">
      <c r="A91" s="80"/>
      <c r="B91" s="84">
        <v>1</v>
      </c>
      <c r="C91" s="11" t="s">
        <v>229</v>
      </c>
      <c r="D91" s="386">
        <v>0</v>
      </c>
      <c r="E91" s="386">
        <v>0</v>
      </c>
      <c r="F91" s="386">
        <v>0</v>
      </c>
      <c r="G91" s="386">
        <v>0</v>
      </c>
      <c r="H91" s="386">
        <v>0</v>
      </c>
      <c r="I91" s="386">
        <v>0</v>
      </c>
      <c r="J91" s="386">
        <v>0</v>
      </c>
      <c r="K91" s="386">
        <v>0</v>
      </c>
      <c r="L91" s="386">
        <v>0</v>
      </c>
      <c r="M91" s="386">
        <v>0</v>
      </c>
      <c r="N91" s="386">
        <v>0</v>
      </c>
      <c r="O91" s="386">
        <v>0</v>
      </c>
      <c r="P91" s="386">
        <v>0</v>
      </c>
      <c r="Q91" s="386">
        <v>0</v>
      </c>
      <c r="R91" s="8">
        <v>0</v>
      </c>
      <c r="S91" s="8">
        <v>0</v>
      </c>
      <c r="T91" s="8">
        <v>0</v>
      </c>
      <c r="U91" s="8">
        <v>0</v>
      </c>
      <c r="V91" s="8">
        <v>0</v>
      </c>
      <c r="W91" s="8">
        <v>0</v>
      </c>
      <c r="X91" s="8">
        <v>0</v>
      </c>
      <c r="Y91" s="8">
        <v>0</v>
      </c>
      <c r="Z91" s="8">
        <v>0</v>
      </c>
      <c r="AA91" s="8">
        <v>0</v>
      </c>
      <c r="AB91" s="8">
        <v>0</v>
      </c>
      <c r="AC91" s="8">
        <v>0</v>
      </c>
      <c r="AD91" s="8">
        <v>0</v>
      </c>
      <c r="AE91" s="8">
        <v>0</v>
      </c>
      <c r="AF91" s="8">
        <v>0</v>
      </c>
      <c r="AG91" s="8">
        <v>0</v>
      </c>
      <c r="AH91" s="8">
        <v>0</v>
      </c>
      <c r="AI91" s="8">
        <v>0</v>
      </c>
      <c r="AJ91" s="8">
        <v>0</v>
      </c>
      <c r="AK91" s="8">
        <v>0</v>
      </c>
      <c r="AL91" s="2"/>
      <c r="AM91" s="51">
        <f>SUM(D91:AK91)</f>
        <v>0</v>
      </c>
      <c r="AN91" s="7">
        <v>1</v>
      </c>
      <c r="AO91" s="256">
        <f>AM91/AM$96</f>
        <v>0</v>
      </c>
      <c r="AP91" s="2"/>
      <c r="AQ91" s="2"/>
      <c r="AR91" s="2"/>
      <c r="AS91" s="2"/>
      <c r="AT91" s="2"/>
      <c r="AU91" s="2"/>
      <c r="AV91" s="2"/>
      <c r="AW91" s="2"/>
      <c r="AX91" s="2"/>
      <c r="AY91" s="2"/>
      <c r="AZ91" s="2"/>
      <c r="BA91" s="2"/>
      <c r="BB91" s="2"/>
      <c r="BC91" s="2"/>
      <c r="BD91" s="2"/>
      <c r="BE91" s="2"/>
    </row>
    <row r="92" spans="1:57" ht="38.25" customHeight="1" x14ac:dyDescent="0.35">
      <c r="A92" s="80"/>
      <c r="B92" s="85">
        <v>2</v>
      </c>
      <c r="C92" s="11" t="s">
        <v>230</v>
      </c>
      <c r="D92" s="386">
        <v>0</v>
      </c>
      <c r="E92" s="386">
        <v>0</v>
      </c>
      <c r="F92" s="386">
        <v>0</v>
      </c>
      <c r="G92" s="386">
        <v>0</v>
      </c>
      <c r="H92" s="386">
        <v>0</v>
      </c>
      <c r="I92" s="386">
        <v>0</v>
      </c>
      <c r="J92" s="386">
        <v>0</v>
      </c>
      <c r="K92" s="386">
        <v>1</v>
      </c>
      <c r="L92" s="386">
        <v>1</v>
      </c>
      <c r="M92" s="386">
        <v>0</v>
      </c>
      <c r="N92" s="386">
        <v>0</v>
      </c>
      <c r="O92" s="386">
        <v>0</v>
      </c>
      <c r="P92" s="386">
        <v>0</v>
      </c>
      <c r="Q92" s="386">
        <v>1</v>
      </c>
      <c r="R92" s="8">
        <v>1</v>
      </c>
      <c r="S92" s="8">
        <v>0</v>
      </c>
      <c r="T92" s="8">
        <v>0</v>
      </c>
      <c r="U92" s="8">
        <v>0</v>
      </c>
      <c r="V92" s="8">
        <v>0</v>
      </c>
      <c r="W92" s="8">
        <v>0</v>
      </c>
      <c r="X92" s="8">
        <v>0</v>
      </c>
      <c r="Y92" s="8">
        <v>0</v>
      </c>
      <c r="Z92" s="8">
        <v>0</v>
      </c>
      <c r="AA92" s="8">
        <v>0</v>
      </c>
      <c r="AB92" s="8">
        <v>0</v>
      </c>
      <c r="AC92" s="8">
        <v>0</v>
      </c>
      <c r="AD92" s="8">
        <v>0</v>
      </c>
      <c r="AE92" s="8">
        <v>0</v>
      </c>
      <c r="AF92" s="8">
        <v>0</v>
      </c>
      <c r="AG92" s="8">
        <v>0</v>
      </c>
      <c r="AH92" s="8">
        <v>0</v>
      </c>
      <c r="AI92" s="8">
        <v>0</v>
      </c>
      <c r="AJ92" s="8">
        <v>1</v>
      </c>
      <c r="AK92" s="8">
        <v>0</v>
      </c>
      <c r="AL92" s="2"/>
      <c r="AM92" s="51">
        <f t="shared" ref="AM92:AM95" si="16">SUM(D92:AK92)</f>
        <v>5</v>
      </c>
      <c r="AN92" s="7">
        <v>2</v>
      </c>
      <c r="AO92" s="256">
        <f t="shared" ref="AO92:AO95" si="17">AM92/AM$96</f>
        <v>0.14705882352941177</v>
      </c>
      <c r="AP92" s="2"/>
      <c r="AQ92" s="2"/>
      <c r="AR92" s="2"/>
      <c r="AS92" s="2"/>
      <c r="AT92" s="2"/>
      <c r="AU92" s="2"/>
      <c r="AV92" s="2"/>
      <c r="AW92" s="2"/>
      <c r="AX92" s="2"/>
      <c r="AY92" s="2"/>
      <c r="AZ92" s="2"/>
      <c r="BA92" s="2"/>
      <c r="BB92" s="2"/>
      <c r="BC92" s="2"/>
      <c r="BD92" s="2"/>
      <c r="BE92" s="2"/>
    </row>
    <row r="93" spans="1:57" ht="57" customHeight="1" x14ac:dyDescent="0.35">
      <c r="A93" s="80"/>
      <c r="B93" s="86">
        <v>3</v>
      </c>
      <c r="C93" s="11" t="s">
        <v>231</v>
      </c>
      <c r="D93" s="386">
        <v>0</v>
      </c>
      <c r="E93" s="386">
        <v>0</v>
      </c>
      <c r="F93" s="386">
        <v>0</v>
      </c>
      <c r="G93" s="386">
        <v>1</v>
      </c>
      <c r="H93" s="386">
        <v>0</v>
      </c>
      <c r="I93" s="386">
        <v>0</v>
      </c>
      <c r="J93" s="386">
        <v>1</v>
      </c>
      <c r="K93" s="386">
        <v>0</v>
      </c>
      <c r="L93" s="386">
        <v>0</v>
      </c>
      <c r="M93" s="386">
        <v>0</v>
      </c>
      <c r="N93" s="386">
        <v>0</v>
      </c>
      <c r="O93" s="386">
        <v>0</v>
      </c>
      <c r="P93" s="386">
        <v>1</v>
      </c>
      <c r="Q93" s="386">
        <v>0</v>
      </c>
      <c r="R93" s="8">
        <v>0</v>
      </c>
      <c r="S93" s="8">
        <v>0</v>
      </c>
      <c r="T93" s="8">
        <v>0</v>
      </c>
      <c r="U93" s="8">
        <v>1</v>
      </c>
      <c r="V93" s="8">
        <v>0</v>
      </c>
      <c r="W93" s="8">
        <v>1</v>
      </c>
      <c r="X93" s="8">
        <v>0</v>
      </c>
      <c r="Y93" s="8">
        <v>1</v>
      </c>
      <c r="Z93" s="8">
        <v>0</v>
      </c>
      <c r="AA93" s="8">
        <v>0</v>
      </c>
      <c r="AB93" s="8">
        <v>0</v>
      </c>
      <c r="AC93" s="8">
        <v>1</v>
      </c>
      <c r="AD93" s="8">
        <v>1</v>
      </c>
      <c r="AE93" s="8">
        <v>1</v>
      </c>
      <c r="AF93" s="8">
        <v>0</v>
      </c>
      <c r="AG93" s="8">
        <v>1</v>
      </c>
      <c r="AH93" s="8">
        <v>1</v>
      </c>
      <c r="AI93" s="8">
        <v>1</v>
      </c>
      <c r="AJ93" s="8">
        <v>0</v>
      </c>
      <c r="AK93" s="8">
        <v>1</v>
      </c>
      <c r="AL93" s="2"/>
      <c r="AM93" s="51">
        <f t="shared" si="16"/>
        <v>13</v>
      </c>
      <c r="AN93" s="7">
        <v>3</v>
      </c>
      <c r="AO93" s="256">
        <f t="shared" si="17"/>
        <v>0.38235294117647056</v>
      </c>
      <c r="AP93" s="2"/>
      <c r="AQ93" s="2"/>
      <c r="AR93" s="2"/>
      <c r="AS93" s="2"/>
      <c r="AT93" s="2"/>
      <c r="AU93" s="2"/>
      <c r="AV93" s="2"/>
      <c r="AW93" s="2"/>
      <c r="AX93" s="2"/>
      <c r="AY93" s="2"/>
      <c r="AZ93" s="2"/>
      <c r="BA93" s="2"/>
      <c r="BB93" s="2"/>
      <c r="BC93" s="2"/>
      <c r="BD93" s="2"/>
      <c r="BE93" s="2"/>
    </row>
    <row r="94" spans="1:57" ht="42" x14ac:dyDescent="0.35">
      <c r="A94" s="80"/>
      <c r="B94" s="87">
        <v>4</v>
      </c>
      <c r="C94" s="11" t="s">
        <v>232</v>
      </c>
      <c r="D94" s="386">
        <v>1</v>
      </c>
      <c r="E94" s="386">
        <v>1</v>
      </c>
      <c r="F94" s="386">
        <v>1</v>
      </c>
      <c r="G94" s="386">
        <v>0</v>
      </c>
      <c r="H94" s="386">
        <v>1</v>
      </c>
      <c r="I94" s="386">
        <v>1</v>
      </c>
      <c r="J94" s="386">
        <v>0</v>
      </c>
      <c r="K94" s="386">
        <v>0</v>
      </c>
      <c r="L94" s="386">
        <v>0</v>
      </c>
      <c r="M94" s="386">
        <v>1</v>
      </c>
      <c r="N94" s="386">
        <v>1</v>
      </c>
      <c r="O94" s="386">
        <v>1</v>
      </c>
      <c r="P94" s="386">
        <v>0</v>
      </c>
      <c r="Q94" s="386">
        <v>0</v>
      </c>
      <c r="R94" s="8">
        <v>0</v>
      </c>
      <c r="S94" s="8">
        <v>1</v>
      </c>
      <c r="T94" s="8">
        <v>1</v>
      </c>
      <c r="U94" s="8">
        <v>0</v>
      </c>
      <c r="V94" s="8">
        <v>1</v>
      </c>
      <c r="W94" s="8">
        <v>0</v>
      </c>
      <c r="X94" s="8">
        <v>1</v>
      </c>
      <c r="Y94" s="8">
        <v>0</v>
      </c>
      <c r="Z94" s="8">
        <v>1</v>
      </c>
      <c r="AA94" s="8">
        <v>1</v>
      </c>
      <c r="AB94" s="8">
        <v>1</v>
      </c>
      <c r="AC94" s="8">
        <v>0</v>
      </c>
      <c r="AD94" s="8">
        <v>0</v>
      </c>
      <c r="AE94" s="8">
        <v>0</v>
      </c>
      <c r="AF94" s="8">
        <v>1</v>
      </c>
      <c r="AG94" s="8">
        <v>0</v>
      </c>
      <c r="AH94" s="8">
        <v>0</v>
      </c>
      <c r="AI94" s="8">
        <v>0</v>
      </c>
      <c r="AJ94" s="8">
        <v>0</v>
      </c>
      <c r="AK94" s="8">
        <v>0</v>
      </c>
      <c r="AL94" s="2"/>
      <c r="AM94" s="51">
        <f t="shared" si="16"/>
        <v>16</v>
      </c>
      <c r="AN94" s="7">
        <v>4</v>
      </c>
      <c r="AO94" s="256">
        <f t="shared" si="17"/>
        <v>0.47058823529411764</v>
      </c>
      <c r="AP94" s="2"/>
      <c r="AQ94" s="2"/>
      <c r="AR94" s="2"/>
      <c r="AS94" s="2"/>
      <c r="AT94" s="2"/>
      <c r="AU94" s="2"/>
      <c r="AV94" s="2"/>
      <c r="AW94" s="2"/>
      <c r="AX94" s="2"/>
      <c r="AY94" s="2"/>
      <c r="AZ94" s="2"/>
      <c r="BA94" s="2"/>
      <c r="BB94" s="2"/>
      <c r="BC94" s="2"/>
      <c r="BD94" s="2"/>
      <c r="BE94" s="2"/>
    </row>
    <row r="95" spans="1:57" ht="42" x14ac:dyDescent="0.35">
      <c r="A95" s="80"/>
      <c r="B95" s="88">
        <v>5</v>
      </c>
      <c r="C95" s="11" t="s">
        <v>233</v>
      </c>
      <c r="D95" s="387">
        <v>0</v>
      </c>
      <c r="E95" s="387">
        <v>0</v>
      </c>
      <c r="F95" s="387">
        <v>0</v>
      </c>
      <c r="G95" s="387">
        <v>0</v>
      </c>
      <c r="H95" s="387">
        <v>0</v>
      </c>
      <c r="I95" s="387">
        <v>0</v>
      </c>
      <c r="J95" s="387">
        <v>0</v>
      </c>
      <c r="K95" s="387">
        <v>0</v>
      </c>
      <c r="L95" s="387">
        <v>0</v>
      </c>
      <c r="M95" s="387">
        <v>0</v>
      </c>
      <c r="N95" s="387">
        <v>0</v>
      </c>
      <c r="O95" s="387">
        <v>0</v>
      </c>
      <c r="P95" s="387">
        <v>0</v>
      </c>
      <c r="Q95" s="387">
        <v>0</v>
      </c>
      <c r="R95" s="382">
        <v>0</v>
      </c>
      <c r="S95" s="382">
        <v>0</v>
      </c>
      <c r="T95" s="382">
        <v>0</v>
      </c>
      <c r="U95" s="382">
        <v>0</v>
      </c>
      <c r="V95" s="382">
        <v>0</v>
      </c>
      <c r="W95" s="382">
        <v>0</v>
      </c>
      <c r="X95" s="382">
        <v>0</v>
      </c>
      <c r="Y95" s="382">
        <v>0</v>
      </c>
      <c r="Z95" s="382">
        <v>0</v>
      </c>
      <c r="AA95" s="8">
        <v>0</v>
      </c>
      <c r="AB95" s="8">
        <v>0</v>
      </c>
      <c r="AC95" s="8">
        <v>0</v>
      </c>
      <c r="AD95" s="8">
        <v>0</v>
      </c>
      <c r="AE95" s="8">
        <v>0</v>
      </c>
      <c r="AF95" s="8">
        <v>0</v>
      </c>
      <c r="AG95" s="8">
        <v>0</v>
      </c>
      <c r="AH95" s="8">
        <v>0</v>
      </c>
      <c r="AI95" s="8">
        <v>0</v>
      </c>
      <c r="AJ95" s="8">
        <v>0</v>
      </c>
      <c r="AK95" s="8">
        <v>0</v>
      </c>
      <c r="AL95" s="2"/>
      <c r="AM95" s="51">
        <f t="shared" si="16"/>
        <v>0</v>
      </c>
      <c r="AN95" s="7">
        <v>5</v>
      </c>
      <c r="AO95" s="256">
        <f t="shared" si="17"/>
        <v>0</v>
      </c>
      <c r="AP95" s="2"/>
      <c r="AQ95" s="2"/>
      <c r="AR95" s="2"/>
      <c r="AS95" s="2"/>
      <c r="AT95" s="2"/>
      <c r="AU95" s="2"/>
      <c r="AV95" s="2"/>
      <c r="AW95" s="2"/>
      <c r="AX95" s="2"/>
      <c r="AY95" s="2"/>
      <c r="AZ95" s="2"/>
      <c r="BA95" s="2"/>
      <c r="BB95" s="2"/>
      <c r="BC95" s="2"/>
      <c r="BD95" s="2"/>
      <c r="BE95" s="2"/>
    </row>
    <row r="96" spans="1:57" ht="18.5" x14ac:dyDescent="0.35">
      <c r="A96" s="2"/>
      <c r="B96" s="2"/>
      <c r="C96" s="381" t="s">
        <v>424</v>
      </c>
      <c r="D96" s="384">
        <f>($B$7*D91)+($B$8*D92)+($B$9*D93)+($B$10*D94)+($B$11*D95)</f>
        <v>4</v>
      </c>
      <c r="E96" s="332">
        <f t="shared" ref="E96:AK96" si="18">($B$7*E91)+($B$8*E92)+($B$9*E93)+($B$10*E94)+($B$11*E95)</f>
        <v>4</v>
      </c>
      <c r="F96" s="384">
        <f t="shared" si="18"/>
        <v>4</v>
      </c>
      <c r="G96" s="385">
        <f t="shared" si="18"/>
        <v>3</v>
      </c>
      <c r="H96" s="384">
        <f t="shared" si="18"/>
        <v>4</v>
      </c>
      <c r="I96" s="332">
        <f t="shared" si="18"/>
        <v>4</v>
      </c>
      <c r="J96" s="332">
        <f t="shared" si="18"/>
        <v>3</v>
      </c>
      <c r="K96" s="385">
        <f t="shared" si="18"/>
        <v>2</v>
      </c>
      <c r="L96" s="385">
        <f t="shared" si="18"/>
        <v>2</v>
      </c>
      <c r="M96" s="384">
        <f t="shared" si="18"/>
        <v>4</v>
      </c>
      <c r="N96" s="332">
        <f t="shared" si="18"/>
        <v>4</v>
      </c>
      <c r="O96" s="384">
        <f t="shared" si="18"/>
        <v>4</v>
      </c>
      <c r="P96" s="385">
        <f t="shared" si="18"/>
        <v>3</v>
      </c>
      <c r="Q96" s="332">
        <f t="shared" si="18"/>
        <v>2</v>
      </c>
      <c r="R96" s="385">
        <f t="shared" si="18"/>
        <v>2</v>
      </c>
      <c r="S96" s="332">
        <f t="shared" si="18"/>
        <v>4</v>
      </c>
      <c r="T96" s="384">
        <f t="shared" si="18"/>
        <v>4</v>
      </c>
      <c r="U96" s="385">
        <f t="shared" si="18"/>
        <v>3</v>
      </c>
      <c r="V96" s="332">
        <f t="shared" si="18"/>
        <v>4</v>
      </c>
      <c r="W96" s="332">
        <f t="shared" si="18"/>
        <v>3</v>
      </c>
      <c r="X96" s="332">
        <f t="shared" si="18"/>
        <v>4</v>
      </c>
      <c r="Y96" s="332">
        <f t="shared" si="18"/>
        <v>3</v>
      </c>
      <c r="Z96" s="332">
        <f t="shared" si="18"/>
        <v>4</v>
      </c>
      <c r="AA96" s="2">
        <f t="shared" si="18"/>
        <v>4</v>
      </c>
      <c r="AB96" s="2">
        <f t="shared" si="18"/>
        <v>4</v>
      </c>
      <c r="AC96" s="2">
        <f t="shared" si="18"/>
        <v>3</v>
      </c>
      <c r="AD96" s="2">
        <f t="shared" si="18"/>
        <v>3</v>
      </c>
      <c r="AE96" s="2">
        <f t="shared" si="18"/>
        <v>3</v>
      </c>
      <c r="AF96" s="2">
        <f t="shared" si="18"/>
        <v>4</v>
      </c>
      <c r="AG96" s="2">
        <f t="shared" si="18"/>
        <v>3</v>
      </c>
      <c r="AH96" s="2">
        <f t="shared" si="18"/>
        <v>3</v>
      </c>
      <c r="AI96" s="2">
        <f t="shared" si="18"/>
        <v>3</v>
      </c>
      <c r="AJ96" s="2">
        <f t="shared" si="18"/>
        <v>2</v>
      </c>
      <c r="AK96" s="2">
        <f t="shared" si="18"/>
        <v>3</v>
      </c>
      <c r="AL96" s="2"/>
      <c r="AM96" s="9">
        <f>SUM(AM91:AM95)</f>
        <v>34</v>
      </c>
      <c r="AN96" s="2"/>
      <c r="AO96" s="10">
        <f>SUM(AO91:AO95)</f>
        <v>1</v>
      </c>
      <c r="AP96" s="2"/>
      <c r="AQ96" s="2"/>
      <c r="AR96" s="2"/>
      <c r="AS96" s="2"/>
      <c r="AT96" s="2"/>
      <c r="AU96" s="2"/>
      <c r="AV96" s="2"/>
      <c r="AW96" s="2"/>
      <c r="AX96" s="2"/>
      <c r="AY96" s="2"/>
      <c r="AZ96" s="2"/>
      <c r="BA96" s="2"/>
      <c r="BB96" s="2"/>
      <c r="BC96" s="2"/>
      <c r="BD96" s="2"/>
      <c r="BE96" s="2"/>
    </row>
    <row r="97" spans="1:57" ht="18.5" x14ac:dyDescent="0.35">
      <c r="A97" s="2"/>
      <c r="B97" s="2"/>
      <c r="C97" s="381" t="s">
        <v>423</v>
      </c>
      <c r="D97" s="332">
        <v>3</v>
      </c>
      <c r="E97" s="332">
        <v>4</v>
      </c>
      <c r="F97" s="332">
        <v>3</v>
      </c>
      <c r="G97" s="332">
        <v>4</v>
      </c>
      <c r="H97" s="332">
        <v>3</v>
      </c>
      <c r="I97" s="332">
        <v>4</v>
      </c>
      <c r="J97" s="332">
        <v>3</v>
      </c>
      <c r="K97" s="332">
        <v>3</v>
      </c>
      <c r="L97" s="332">
        <v>3</v>
      </c>
      <c r="M97" s="332">
        <v>2</v>
      </c>
      <c r="N97" s="332">
        <v>4</v>
      </c>
      <c r="O97" s="332">
        <v>2</v>
      </c>
      <c r="P97" s="332">
        <v>4</v>
      </c>
      <c r="Q97" s="332">
        <v>2</v>
      </c>
      <c r="R97" s="332">
        <v>3</v>
      </c>
      <c r="S97" s="332">
        <v>4</v>
      </c>
      <c r="T97" s="332">
        <v>3</v>
      </c>
      <c r="U97" s="332">
        <v>4</v>
      </c>
      <c r="V97" s="332">
        <v>4</v>
      </c>
      <c r="W97" s="332">
        <v>3</v>
      </c>
      <c r="X97" s="332">
        <v>4</v>
      </c>
      <c r="Y97" s="332">
        <v>3</v>
      </c>
      <c r="Z97" s="332">
        <v>4</v>
      </c>
      <c r="AA97" s="2"/>
      <c r="AB97" s="2"/>
      <c r="AC97" s="2"/>
      <c r="AD97" s="2"/>
      <c r="AE97" s="2"/>
      <c r="AF97" s="2"/>
      <c r="AG97" s="2"/>
      <c r="AH97" s="2"/>
      <c r="AI97" s="2"/>
      <c r="AJ97" s="2"/>
      <c r="AK97" s="2"/>
      <c r="AL97" s="2"/>
      <c r="AM97" s="305"/>
      <c r="AN97" s="2"/>
      <c r="AO97" s="10"/>
      <c r="AP97" s="2"/>
      <c r="AQ97" s="2"/>
      <c r="AR97" s="2"/>
      <c r="AS97" s="2"/>
      <c r="AT97" s="2"/>
      <c r="AU97" s="2"/>
      <c r="AV97" s="2"/>
      <c r="AW97" s="2"/>
      <c r="AX97" s="2"/>
      <c r="AY97" s="2"/>
      <c r="AZ97" s="2"/>
      <c r="BA97" s="2"/>
      <c r="BB97" s="2"/>
      <c r="BC97" s="2"/>
      <c r="BD97" s="2"/>
      <c r="BE97" s="2"/>
    </row>
    <row r="98" spans="1:57" x14ac:dyDescent="0.3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row>
    <row r="99" spans="1:57" ht="37" x14ac:dyDescent="0.35">
      <c r="A99" s="75" t="s">
        <v>234</v>
      </c>
      <c r="B99" s="82"/>
      <c r="C99" s="16" t="s">
        <v>235</v>
      </c>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row>
    <row r="100" spans="1:57" x14ac:dyDescent="0.35">
      <c r="A100" s="2"/>
      <c r="B100" s="2"/>
      <c r="C100" s="2"/>
      <c r="D100" s="337" t="s">
        <v>20</v>
      </c>
      <c r="E100" s="335" t="s">
        <v>21</v>
      </c>
      <c r="F100" s="334" t="s">
        <v>23</v>
      </c>
      <c r="G100" s="334" t="s">
        <v>26</v>
      </c>
      <c r="H100" s="334" t="s">
        <v>29</v>
      </c>
      <c r="I100" s="334" t="s">
        <v>32</v>
      </c>
      <c r="J100" s="334" t="s">
        <v>35</v>
      </c>
      <c r="K100" s="334" t="s">
        <v>38</v>
      </c>
      <c r="L100" s="334" t="s">
        <v>41</v>
      </c>
      <c r="M100" s="334" t="s">
        <v>44</v>
      </c>
      <c r="N100" s="334" t="s">
        <v>47</v>
      </c>
      <c r="O100" s="334" t="s">
        <v>50</v>
      </c>
      <c r="P100" s="334" t="s">
        <v>51</v>
      </c>
      <c r="Q100" s="334" t="s">
        <v>52</v>
      </c>
      <c r="R100" s="334" t="s">
        <v>53</v>
      </c>
      <c r="S100" s="334" t="s">
        <v>54</v>
      </c>
      <c r="T100" s="334" t="s">
        <v>55</v>
      </c>
      <c r="U100" s="334" t="s">
        <v>56</v>
      </c>
      <c r="V100" s="334" t="s">
        <v>57</v>
      </c>
      <c r="W100" s="334" t="s">
        <v>58</v>
      </c>
      <c r="X100" s="334" t="s">
        <v>59</v>
      </c>
      <c r="Y100" s="334" t="s">
        <v>60</v>
      </c>
      <c r="Z100" s="334" t="s">
        <v>61</v>
      </c>
      <c r="AA100" s="334" t="s">
        <v>62</v>
      </c>
      <c r="AB100" s="334" t="s">
        <v>63</v>
      </c>
      <c r="AC100" s="334" t="s">
        <v>64</v>
      </c>
      <c r="AD100" s="334" t="s">
        <v>65</v>
      </c>
      <c r="AE100" s="334" t="s">
        <v>66</v>
      </c>
      <c r="AF100" s="334" t="s">
        <v>67</v>
      </c>
      <c r="AG100" s="334" t="s">
        <v>68</v>
      </c>
      <c r="AH100" s="334" t="s">
        <v>69</v>
      </c>
      <c r="AI100" s="334" t="s">
        <v>70</v>
      </c>
      <c r="AJ100" s="334" t="s">
        <v>71</v>
      </c>
      <c r="AK100" s="336" t="s">
        <v>72</v>
      </c>
      <c r="AL100" s="2"/>
      <c r="AM100" s="6" t="s">
        <v>179</v>
      </c>
      <c r="AN100" s="7" t="s">
        <v>189</v>
      </c>
      <c r="AO100" s="7" t="s">
        <v>190</v>
      </c>
      <c r="AP100" s="2"/>
      <c r="AQ100" s="2"/>
      <c r="AR100" s="2"/>
      <c r="AS100" s="2"/>
      <c r="AT100" s="2"/>
      <c r="AU100" s="2"/>
      <c r="AV100" s="2"/>
      <c r="AW100" s="2"/>
      <c r="AX100" s="2"/>
      <c r="AY100" s="2"/>
      <c r="AZ100" s="2"/>
      <c r="BA100" s="2"/>
      <c r="BB100" s="2"/>
      <c r="BC100" s="2"/>
      <c r="BD100" s="2"/>
      <c r="BE100" s="2"/>
    </row>
    <row r="101" spans="1:57" ht="18.5" x14ac:dyDescent="0.35">
      <c r="A101" s="80"/>
      <c r="B101" s="84">
        <v>1</v>
      </c>
      <c r="C101" s="11" t="s">
        <v>236</v>
      </c>
      <c r="D101" s="386">
        <v>0</v>
      </c>
      <c r="E101" s="386">
        <v>0</v>
      </c>
      <c r="F101" s="386">
        <v>0</v>
      </c>
      <c r="G101" s="386">
        <v>0</v>
      </c>
      <c r="H101" s="386">
        <v>0</v>
      </c>
      <c r="I101" s="386">
        <v>0</v>
      </c>
      <c r="J101" s="386">
        <v>0</v>
      </c>
      <c r="K101" s="386">
        <v>0</v>
      </c>
      <c r="L101" s="386">
        <v>0</v>
      </c>
      <c r="M101" s="386">
        <v>0</v>
      </c>
      <c r="N101" s="386">
        <v>0</v>
      </c>
      <c r="O101" s="386">
        <v>0</v>
      </c>
      <c r="P101" s="386">
        <v>0</v>
      </c>
      <c r="Q101" s="386">
        <v>0</v>
      </c>
      <c r="R101" s="8">
        <v>0</v>
      </c>
      <c r="S101" s="8">
        <v>0</v>
      </c>
      <c r="T101" s="8">
        <v>0</v>
      </c>
      <c r="U101" s="8">
        <v>0</v>
      </c>
      <c r="V101" s="8">
        <v>0</v>
      </c>
      <c r="W101" s="8">
        <v>0</v>
      </c>
      <c r="X101" s="8">
        <v>0</v>
      </c>
      <c r="Y101" s="8">
        <v>0</v>
      </c>
      <c r="Z101" s="8">
        <v>0</v>
      </c>
      <c r="AA101" s="8">
        <v>0</v>
      </c>
      <c r="AB101" s="8">
        <v>0</v>
      </c>
      <c r="AC101" s="8">
        <v>0</v>
      </c>
      <c r="AD101" s="8">
        <v>0</v>
      </c>
      <c r="AE101" s="8">
        <v>0</v>
      </c>
      <c r="AF101" s="8">
        <v>0</v>
      </c>
      <c r="AG101" s="8">
        <v>0</v>
      </c>
      <c r="AH101" s="8">
        <v>0</v>
      </c>
      <c r="AI101" s="8">
        <v>0</v>
      </c>
      <c r="AJ101" s="8">
        <v>0</v>
      </c>
      <c r="AK101" s="8">
        <v>0</v>
      </c>
      <c r="AL101" s="2"/>
      <c r="AM101" s="51">
        <f>SUM(D101:AK101)</f>
        <v>0</v>
      </c>
      <c r="AN101" s="7">
        <v>1</v>
      </c>
      <c r="AO101" s="256">
        <f>AM101/AM$106</f>
        <v>0</v>
      </c>
      <c r="AP101" s="2"/>
      <c r="AQ101" s="2"/>
      <c r="AR101" s="2"/>
      <c r="AS101" s="2"/>
      <c r="AT101" s="2"/>
      <c r="AU101" s="2"/>
      <c r="AV101" s="2"/>
      <c r="AW101" s="2"/>
      <c r="AX101" s="2"/>
      <c r="AY101" s="2"/>
      <c r="AZ101" s="2"/>
      <c r="BA101" s="2"/>
      <c r="BB101" s="2"/>
      <c r="BC101" s="2"/>
      <c r="BD101" s="2"/>
      <c r="BE101" s="2"/>
    </row>
    <row r="102" spans="1:57" ht="42" x14ac:dyDescent="0.35">
      <c r="A102" s="80"/>
      <c r="B102" s="85">
        <v>2</v>
      </c>
      <c r="C102" s="11" t="s">
        <v>237</v>
      </c>
      <c r="D102" s="386">
        <v>0</v>
      </c>
      <c r="E102" s="386">
        <v>0</v>
      </c>
      <c r="F102" s="386">
        <v>0</v>
      </c>
      <c r="G102" s="386">
        <v>0</v>
      </c>
      <c r="H102" s="386">
        <v>0</v>
      </c>
      <c r="I102" s="386">
        <v>0</v>
      </c>
      <c r="J102" s="386">
        <v>1</v>
      </c>
      <c r="K102" s="386">
        <v>0</v>
      </c>
      <c r="L102" s="386">
        <v>0</v>
      </c>
      <c r="M102" s="386">
        <v>0</v>
      </c>
      <c r="N102" s="386">
        <v>0</v>
      </c>
      <c r="O102" s="386">
        <v>0</v>
      </c>
      <c r="P102" s="386">
        <v>0</v>
      </c>
      <c r="Q102" s="386">
        <v>1</v>
      </c>
      <c r="R102" s="8">
        <v>1</v>
      </c>
      <c r="S102" s="8">
        <v>0</v>
      </c>
      <c r="T102" s="8">
        <v>0</v>
      </c>
      <c r="U102" s="8">
        <v>1</v>
      </c>
      <c r="V102" s="8">
        <v>0</v>
      </c>
      <c r="W102" s="8">
        <v>0</v>
      </c>
      <c r="X102" s="8">
        <v>0</v>
      </c>
      <c r="Y102" s="8">
        <v>0</v>
      </c>
      <c r="Z102" s="8">
        <v>1</v>
      </c>
      <c r="AA102" s="8">
        <v>0</v>
      </c>
      <c r="AB102" s="8">
        <v>0</v>
      </c>
      <c r="AC102" s="8">
        <v>1</v>
      </c>
      <c r="AD102" s="8">
        <v>0</v>
      </c>
      <c r="AE102" s="8">
        <v>0</v>
      </c>
      <c r="AF102" s="8">
        <v>0</v>
      </c>
      <c r="AG102" s="8">
        <v>0</v>
      </c>
      <c r="AH102" s="8">
        <v>0</v>
      </c>
      <c r="AI102" s="8">
        <v>1</v>
      </c>
      <c r="AJ102" s="8">
        <v>0</v>
      </c>
      <c r="AK102" s="8">
        <v>1</v>
      </c>
      <c r="AL102" s="2"/>
      <c r="AM102" s="51">
        <f t="shared" ref="AM102:AM105" si="19">SUM(D102:AK102)</f>
        <v>8</v>
      </c>
      <c r="AN102" s="7">
        <v>2</v>
      </c>
      <c r="AO102" s="256">
        <f t="shared" ref="AO102:AO105" si="20">AM102/AM$106</f>
        <v>0.23529411764705882</v>
      </c>
      <c r="AP102" s="2"/>
      <c r="AQ102" s="2"/>
      <c r="AR102" s="2"/>
      <c r="AS102" s="2"/>
      <c r="AT102" s="2"/>
      <c r="AU102" s="2"/>
      <c r="AV102" s="2"/>
      <c r="AW102" s="2"/>
      <c r="AX102" s="2"/>
      <c r="AY102" s="2"/>
      <c r="AZ102" s="2"/>
      <c r="BA102" s="2"/>
      <c r="BB102" s="2"/>
      <c r="BC102" s="2"/>
      <c r="BD102" s="2"/>
      <c r="BE102" s="2"/>
    </row>
    <row r="103" spans="1:57" ht="62.5" customHeight="1" x14ac:dyDescent="0.35">
      <c r="A103" s="80"/>
      <c r="B103" s="86">
        <v>3</v>
      </c>
      <c r="C103" s="11" t="s">
        <v>238</v>
      </c>
      <c r="D103" s="386">
        <v>0</v>
      </c>
      <c r="E103" s="386">
        <v>1</v>
      </c>
      <c r="F103" s="386">
        <v>1</v>
      </c>
      <c r="G103" s="386">
        <v>0</v>
      </c>
      <c r="H103" s="386">
        <v>1</v>
      </c>
      <c r="I103" s="386">
        <v>1</v>
      </c>
      <c r="J103" s="386">
        <v>0</v>
      </c>
      <c r="K103" s="386">
        <v>1</v>
      </c>
      <c r="L103" s="386">
        <v>0</v>
      </c>
      <c r="M103" s="386">
        <v>1</v>
      </c>
      <c r="N103" s="386">
        <v>1</v>
      </c>
      <c r="O103" s="386">
        <v>0</v>
      </c>
      <c r="P103" s="386">
        <v>0</v>
      </c>
      <c r="Q103" s="386">
        <v>0</v>
      </c>
      <c r="R103" s="8">
        <v>0</v>
      </c>
      <c r="S103" s="8">
        <v>0</v>
      </c>
      <c r="T103" s="8">
        <v>0</v>
      </c>
      <c r="U103" s="8">
        <v>0</v>
      </c>
      <c r="V103" s="8">
        <v>1</v>
      </c>
      <c r="W103" s="8">
        <v>1</v>
      </c>
      <c r="X103" s="8">
        <v>0</v>
      </c>
      <c r="Y103" s="8">
        <v>1</v>
      </c>
      <c r="Z103" s="8">
        <v>0</v>
      </c>
      <c r="AA103" s="8">
        <v>1</v>
      </c>
      <c r="AB103" s="8">
        <v>1</v>
      </c>
      <c r="AC103" s="8">
        <v>0</v>
      </c>
      <c r="AD103" s="8">
        <v>0</v>
      </c>
      <c r="AE103" s="8">
        <v>1</v>
      </c>
      <c r="AF103" s="8">
        <v>0</v>
      </c>
      <c r="AG103" s="8">
        <v>1</v>
      </c>
      <c r="AH103" s="8">
        <v>1</v>
      </c>
      <c r="AI103" s="8">
        <v>0</v>
      </c>
      <c r="AJ103" s="8">
        <v>1</v>
      </c>
      <c r="AK103" s="8">
        <v>0</v>
      </c>
      <c r="AL103" s="2"/>
      <c r="AM103" s="51">
        <f t="shared" si="19"/>
        <v>16</v>
      </c>
      <c r="AN103" s="7">
        <v>3</v>
      </c>
      <c r="AO103" s="256">
        <f t="shared" si="20"/>
        <v>0.47058823529411764</v>
      </c>
      <c r="AP103" s="2"/>
      <c r="AQ103" s="2"/>
      <c r="AR103" s="2"/>
      <c r="AS103" s="2"/>
      <c r="AT103" s="2"/>
      <c r="AU103" s="2"/>
      <c r="AV103" s="2"/>
      <c r="AW103" s="2"/>
      <c r="AX103" s="2"/>
      <c r="AY103" s="2"/>
      <c r="AZ103" s="2"/>
      <c r="BA103" s="2"/>
      <c r="BB103" s="2"/>
      <c r="BC103" s="2"/>
      <c r="BD103" s="2"/>
      <c r="BE103" s="2"/>
    </row>
    <row r="104" spans="1:57" ht="49.5" customHeight="1" x14ac:dyDescent="0.35">
      <c r="A104" s="80"/>
      <c r="B104" s="87">
        <v>4</v>
      </c>
      <c r="C104" s="11" t="s">
        <v>239</v>
      </c>
      <c r="D104" s="386">
        <v>1</v>
      </c>
      <c r="E104" s="386">
        <v>0</v>
      </c>
      <c r="F104" s="386">
        <v>0</v>
      </c>
      <c r="G104" s="386">
        <v>1</v>
      </c>
      <c r="H104" s="386">
        <v>0</v>
      </c>
      <c r="I104" s="386">
        <v>0</v>
      </c>
      <c r="J104" s="386">
        <v>0</v>
      </c>
      <c r="K104" s="386">
        <v>0</v>
      </c>
      <c r="L104" s="386">
        <v>1</v>
      </c>
      <c r="M104" s="386">
        <v>0</v>
      </c>
      <c r="N104" s="386">
        <v>0</v>
      </c>
      <c r="O104" s="386">
        <v>1</v>
      </c>
      <c r="P104" s="386">
        <v>1</v>
      </c>
      <c r="Q104" s="386">
        <v>0</v>
      </c>
      <c r="R104" s="8">
        <v>0</v>
      </c>
      <c r="S104" s="8">
        <v>1</v>
      </c>
      <c r="T104" s="8">
        <v>1</v>
      </c>
      <c r="U104" s="8">
        <v>0</v>
      </c>
      <c r="V104" s="8">
        <v>0</v>
      </c>
      <c r="W104" s="8">
        <v>0</v>
      </c>
      <c r="X104" s="8">
        <v>1</v>
      </c>
      <c r="Y104" s="8">
        <v>0</v>
      </c>
      <c r="Z104" s="8">
        <v>0</v>
      </c>
      <c r="AA104" s="8">
        <v>0</v>
      </c>
      <c r="AB104" s="8">
        <v>0</v>
      </c>
      <c r="AC104" s="8">
        <v>0</v>
      </c>
      <c r="AD104" s="8">
        <v>1</v>
      </c>
      <c r="AE104" s="8">
        <v>0</v>
      </c>
      <c r="AF104" s="8">
        <v>1</v>
      </c>
      <c r="AG104" s="8">
        <v>0</v>
      </c>
      <c r="AH104" s="8">
        <v>0</v>
      </c>
      <c r="AI104" s="8">
        <v>0</v>
      </c>
      <c r="AJ104" s="8">
        <v>0</v>
      </c>
      <c r="AK104" s="8">
        <v>0</v>
      </c>
      <c r="AL104" s="2"/>
      <c r="AM104" s="51">
        <f t="shared" si="19"/>
        <v>10</v>
      </c>
      <c r="AN104" s="7">
        <v>4</v>
      </c>
      <c r="AO104" s="256">
        <f t="shared" si="20"/>
        <v>0.29411764705882354</v>
      </c>
      <c r="AP104" s="2"/>
      <c r="AQ104" s="2"/>
      <c r="AR104" s="2"/>
      <c r="AS104" s="2"/>
      <c r="AT104" s="2"/>
      <c r="AU104" s="2"/>
      <c r="AV104" s="2"/>
      <c r="AW104" s="2"/>
      <c r="AX104" s="2"/>
      <c r="AY104" s="2"/>
      <c r="AZ104" s="2"/>
      <c r="BA104" s="2"/>
      <c r="BB104" s="2"/>
      <c r="BC104" s="2"/>
      <c r="BD104" s="2"/>
      <c r="BE104" s="2"/>
    </row>
    <row r="105" spans="1:57" ht="97" customHeight="1" x14ac:dyDescent="0.35">
      <c r="A105" s="80"/>
      <c r="B105" s="88">
        <v>5</v>
      </c>
      <c r="C105" s="11" t="s">
        <v>240</v>
      </c>
      <c r="D105" s="387">
        <v>0</v>
      </c>
      <c r="E105" s="387">
        <v>0</v>
      </c>
      <c r="F105" s="387">
        <v>0</v>
      </c>
      <c r="G105" s="387">
        <v>0</v>
      </c>
      <c r="H105" s="387">
        <v>0</v>
      </c>
      <c r="I105" s="387">
        <v>0</v>
      </c>
      <c r="J105" s="387">
        <v>0</v>
      </c>
      <c r="K105" s="387">
        <v>0</v>
      </c>
      <c r="L105" s="387">
        <v>0</v>
      </c>
      <c r="M105" s="387">
        <v>0</v>
      </c>
      <c r="N105" s="387">
        <v>0</v>
      </c>
      <c r="O105" s="387">
        <v>0</v>
      </c>
      <c r="P105" s="387">
        <v>0</v>
      </c>
      <c r="Q105" s="387">
        <v>0</v>
      </c>
      <c r="R105" s="382">
        <v>0</v>
      </c>
      <c r="S105" s="382">
        <v>0</v>
      </c>
      <c r="T105" s="382">
        <v>0</v>
      </c>
      <c r="U105" s="382">
        <v>0</v>
      </c>
      <c r="V105" s="382">
        <v>0</v>
      </c>
      <c r="W105" s="382">
        <v>0</v>
      </c>
      <c r="X105" s="382">
        <v>0</v>
      </c>
      <c r="Y105" s="382">
        <v>0</v>
      </c>
      <c r="Z105" s="382">
        <v>0</v>
      </c>
      <c r="AA105" s="8">
        <v>0</v>
      </c>
      <c r="AB105" s="8">
        <v>0</v>
      </c>
      <c r="AC105" s="8">
        <v>0</v>
      </c>
      <c r="AD105" s="8">
        <v>0</v>
      </c>
      <c r="AE105" s="8">
        <v>0</v>
      </c>
      <c r="AF105" s="8">
        <v>0</v>
      </c>
      <c r="AG105" s="8">
        <v>0</v>
      </c>
      <c r="AH105" s="8">
        <v>0</v>
      </c>
      <c r="AI105" s="8">
        <v>0</v>
      </c>
      <c r="AJ105" s="8">
        <v>0</v>
      </c>
      <c r="AK105" s="8">
        <v>0</v>
      </c>
      <c r="AL105" s="2"/>
      <c r="AM105" s="51">
        <f t="shared" si="19"/>
        <v>0</v>
      </c>
      <c r="AN105" s="7">
        <v>5</v>
      </c>
      <c r="AO105" s="256">
        <f t="shared" si="20"/>
        <v>0</v>
      </c>
      <c r="AP105" s="2"/>
      <c r="AQ105" s="2"/>
      <c r="AR105" s="2"/>
      <c r="AS105" s="2"/>
      <c r="AT105" s="2"/>
      <c r="AU105" s="2"/>
      <c r="AV105" s="2"/>
      <c r="AW105" s="2"/>
      <c r="AX105" s="2"/>
      <c r="AY105" s="2"/>
      <c r="AZ105" s="2"/>
      <c r="BA105" s="2"/>
      <c r="BB105" s="2"/>
      <c r="BC105" s="2"/>
      <c r="BD105" s="2"/>
      <c r="BE105" s="2"/>
    </row>
    <row r="106" spans="1:57" ht="18.5" x14ac:dyDescent="0.35">
      <c r="A106" s="2"/>
      <c r="B106" s="2"/>
      <c r="C106" s="381" t="s">
        <v>424</v>
      </c>
      <c r="D106" s="332">
        <f>($B$7*D101)+($B$8*D102)+($B$9*D103)+($B$10*D104)+($B$11*D105)</f>
        <v>4</v>
      </c>
      <c r="E106" s="385">
        <f t="shared" ref="E106:AK106" si="21">($B$7*E101)+($B$8*E102)+($B$9*E103)+($B$10*E104)+($B$11*E105)</f>
        <v>3</v>
      </c>
      <c r="F106" s="332">
        <f t="shared" si="21"/>
        <v>3</v>
      </c>
      <c r="G106" s="332">
        <f t="shared" si="21"/>
        <v>4</v>
      </c>
      <c r="H106" s="385">
        <f t="shared" si="21"/>
        <v>3</v>
      </c>
      <c r="I106" s="385">
        <f t="shared" si="21"/>
        <v>3</v>
      </c>
      <c r="J106" s="332">
        <f t="shared" si="21"/>
        <v>2</v>
      </c>
      <c r="K106" s="332">
        <f t="shared" si="21"/>
        <v>3</v>
      </c>
      <c r="L106" s="384">
        <f t="shared" si="21"/>
        <v>4</v>
      </c>
      <c r="M106" s="332">
        <f t="shared" si="21"/>
        <v>3</v>
      </c>
      <c r="N106" s="332">
        <f t="shared" si="21"/>
        <v>3</v>
      </c>
      <c r="O106" s="384">
        <f t="shared" si="21"/>
        <v>4</v>
      </c>
      <c r="P106" s="332">
        <f t="shared" si="21"/>
        <v>4</v>
      </c>
      <c r="Q106" s="385">
        <f t="shared" si="21"/>
        <v>2</v>
      </c>
      <c r="R106" s="385">
        <f t="shared" si="21"/>
        <v>2</v>
      </c>
      <c r="S106" s="384">
        <f t="shared" si="21"/>
        <v>4</v>
      </c>
      <c r="T106" s="384">
        <f t="shared" si="21"/>
        <v>4</v>
      </c>
      <c r="U106" s="385">
        <f t="shared" si="21"/>
        <v>2</v>
      </c>
      <c r="V106" s="385">
        <f t="shared" si="21"/>
        <v>3</v>
      </c>
      <c r="W106" s="332">
        <f t="shared" si="21"/>
        <v>3</v>
      </c>
      <c r="X106" s="385">
        <f t="shared" si="21"/>
        <v>4</v>
      </c>
      <c r="Y106" s="384">
        <f t="shared" si="21"/>
        <v>3</v>
      </c>
      <c r="Z106" s="385">
        <f t="shared" si="21"/>
        <v>2</v>
      </c>
      <c r="AA106" s="2">
        <f t="shared" si="21"/>
        <v>3</v>
      </c>
      <c r="AB106" s="2">
        <f t="shared" si="21"/>
        <v>3</v>
      </c>
      <c r="AC106" s="2">
        <f t="shared" si="21"/>
        <v>2</v>
      </c>
      <c r="AD106" s="2">
        <f t="shared" si="21"/>
        <v>4</v>
      </c>
      <c r="AE106" s="2">
        <f t="shared" si="21"/>
        <v>3</v>
      </c>
      <c r="AF106" s="2">
        <f t="shared" si="21"/>
        <v>4</v>
      </c>
      <c r="AG106" s="2">
        <f t="shared" si="21"/>
        <v>3</v>
      </c>
      <c r="AH106" s="2">
        <f t="shared" si="21"/>
        <v>3</v>
      </c>
      <c r="AI106" s="2">
        <f t="shared" si="21"/>
        <v>2</v>
      </c>
      <c r="AJ106" s="2">
        <f t="shared" si="21"/>
        <v>3</v>
      </c>
      <c r="AK106" s="2">
        <f t="shared" si="21"/>
        <v>2</v>
      </c>
      <c r="AL106" s="2"/>
      <c r="AM106" s="9">
        <f>SUM(AM101:AM105)</f>
        <v>34</v>
      </c>
      <c r="AN106" s="2"/>
      <c r="AO106" s="10">
        <f>SUM(AO101:AO105)</f>
        <v>1</v>
      </c>
      <c r="AP106" s="2"/>
      <c r="AQ106" s="2"/>
      <c r="AR106" s="2"/>
      <c r="AS106" s="2"/>
      <c r="AT106" s="2"/>
      <c r="AU106" s="2"/>
      <c r="AV106" s="2"/>
      <c r="AW106" s="2"/>
      <c r="AX106" s="2"/>
      <c r="AY106" s="2"/>
      <c r="AZ106" s="2"/>
      <c r="BA106" s="2"/>
      <c r="BB106" s="2"/>
      <c r="BC106" s="2"/>
      <c r="BD106" s="2"/>
      <c r="BE106" s="2"/>
    </row>
    <row r="107" spans="1:57" ht="18.5" x14ac:dyDescent="0.35">
      <c r="A107" s="2"/>
      <c r="B107" s="2"/>
      <c r="C107" s="381" t="s">
        <v>423</v>
      </c>
      <c r="D107" s="332">
        <v>4</v>
      </c>
      <c r="E107" s="332">
        <v>4</v>
      </c>
      <c r="F107" s="332">
        <v>3</v>
      </c>
      <c r="G107" s="332">
        <v>4</v>
      </c>
      <c r="H107" s="332">
        <v>4</v>
      </c>
      <c r="I107" s="332">
        <v>4</v>
      </c>
      <c r="J107" s="332">
        <v>2</v>
      </c>
      <c r="K107" s="332">
        <v>3</v>
      </c>
      <c r="L107" s="332">
        <v>2</v>
      </c>
      <c r="M107" s="332">
        <v>3</v>
      </c>
      <c r="N107" s="332">
        <v>3</v>
      </c>
      <c r="O107" s="332">
        <v>2</v>
      </c>
      <c r="P107" s="332">
        <v>4</v>
      </c>
      <c r="Q107" s="332">
        <v>3</v>
      </c>
      <c r="R107" s="332">
        <v>3</v>
      </c>
      <c r="S107" s="332">
        <v>3</v>
      </c>
      <c r="T107" s="332">
        <v>2</v>
      </c>
      <c r="U107" s="332">
        <v>3</v>
      </c>
      <c r="V107" s="332">
        <v>4</v>
      </c>
      <c r="W107" s="332">
        <v>3</v>
      </c>
      <c r="X107" s="332">
        <v>5</v>
      </c>
      <c r="Y107" s="332">
        <v>2</v>
      </c>
      <c r="Z107" s="332">
        <v>3</v>
      </c>
      <c r="AA107" s="2"/>
      <c r="AB107" s="2"/>
      <c r="AC107" s="2"/>
      <c r="AD107" s="2"/>
      <c r="AE107" s="2"/>
      <c r="AF107" s="2"/>
      <c r="AG107" s="2"/>
      <c r="AH107" s="2"/>
      <c r="AI107" s="2"/>
      <c r="AJ107" s="2"/>
      <c r="AK107" s="2"/>
      <c r="AL107" s="2"/>
      <c r="AM107" s="305"/>
      <c r="AN107" s="2"/>
      <c r="AO107" s="10"/>
      <c r="AP107" s="2"/>
      <c r="AQ107" s="2"/>
      <c r="AR107" s="2"/>
      <c r="AS107" s="2"/>
      <c r="AT107" s="2"/>
      <c r="AU107" s="2"/>
      <c r="AV107" s="2"/>
      <c r="AW107" s="2"/>
      <c r="AX107" s="2"/>
      <c r="AY107" s="2"/>
      <c r="AZ107" s="2"/>
      <c r="BA107" s="2"/>
      <c r="BB107" s="2"/>
      <c r="BC107" s="2"/>
      <c r="BD107" s="2"/>
      <c r="BE107" s="2"/>
    </row>
    <row r="108" spans="1:57" x14ac:dyDescent="0.3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row>
    <row r="109" spans="1:57" ht="21" x14ac:dyDescent="0.5">
      <c r="A109" s="14" t="s">
        <v>4</v>
      </c>
      <c r="B109" s="4"/>
      <c r="C109" s="19" t="s">
        <v>241</v>
      </c>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row>
    <row r="110" spans="1:57" ht="21" x14ac:dyDescent="0.5">
      <c r="A110" s="4"/>
      <c r="B110" s="4"/>
      <c r="C110" s="19"/>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row>
    <row r="111" spans="1:57" ht="18.5" x14ac:dyDescent="0.35">
      <c r="A111" s="21" t="s">
        <v>242</v>
      </c>
      <c r="B111" s="81"/>
      <c r="C111" s="16" t="s">
        <v>243</v>
      </c>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row>
    <row r="112" spans="1:57" x14ac:dyDescent="0.35">
      <c r="A112" s="2"/>
      <c r="B112" s="2"/>
      <c r="C112" s="2"/>
      <c r="D112" s="337" t="s">
        <v>20</v>
      </c>
      <c r="E112" s="335" t="s">
        <v>21</v>
      </c>
      <c r="F112" s="334" t="s">
        <v>23</v>
      </c>
      <c r="G112" s="334" t="s">
        <v>26</v>
      </c>
      <c r="H112" s="334" t="s">
        <v>29</v>
      </c>
      <c r="I112" s="334" t="s">
        <v>32</v>
      </c>
      <c r="J112" s="334" t="s">
        <v>35</v>
      </c>
      <c r="K112" s="334" t="s">
        <v>38</v>
      </c>
      <c r="L112" s="334" t="s">
        <v>41</v>
      </c>
      <c r="M112" s="334" t="s">
        <v>44</v>
      </c>
      <c r="N112" s="334" t="s">
        <v>47</v>
      </c>
      <c r="O112" s="334" t="s">
        <v>50</v>
      </c>
      <c r="P112" s="334" t="s">
        <v>51</v>
      </c>
      <c r="Q112" s="334" t="s">
        <v>52</v>
      </c>
      <c r="R112" s="334" t="s">
        <v>53</v>
      </c>
      <c r="S112" s="334" t="s">
        <v>54</v>
      </c>
      <c r="T112" s="334" t="s">
        <v>55</v>
      </c>
      <c r="U112" s="334" t="s">
        <v>56</v>
      </c>
      <c r="V112" s="334" t="s">
        <v>57</v>
      </c>
      <c r="W112" s="334" t="s">
        <v>58</v>
      </c>
      <c r="X112" s="334" t="s">
        <v>59</v>
      </c>
      <c r="Y112" s="334" t="s">
        <v>60</v>
      </c>
      <c r="Z112" s="334" t="s">
        <v>61</v>
      </c>
      <c r="AA112" s="334" t="s">
        <v>62</v>
      </c>
      <c r="AB112" s="334" t="s">
        <v>63</v>
      </c>
      <c r="AC112" s="334" t="s">
        <v>64</v>
      </c>
      <c r="AD112" s="334" t="s">
        <v>65</v>
      </c>
      <c r="AE112" s="334" t="s">
        <v>66</v>
      </c>
      <c r="AF112" s="334" t="s">
        <v>67</v>
      </c>
      <c r="AG112" s="334" t="s">
        <v>68</v>
      </c>
      <c r="AH112" s="334" t="s">
        <v>69</v>
      </c>
      <c r="AI112" s="334" t="s">
        <v>70</v>
      </c>
      <c r="AJ112" s="334" t="s">
        <v>71</v>
      </c>
      <c r="AK112" s="336" t="s">
        <v>72</v>
      </c>
      <c r="AL112" s="2"/>
      <c r="AM112" s="6" t="s">
        <v>179</v>
      </c>
      <c r="AN112" s="7" t="s">
        <v>189</v>
      </c>
      <c r="AO112" s="7" t="s">
        <v>190</v>
      </c>
      <c r="AP112" s="2"/>
      <c r="AQ112" s="2"/>
      <c r="AR112" s="2"/>
      <c r="AS112" s="2"/>
      <c r="AT112" s="2"/>
      <c r="AU112" s="2"/>
      <c r="AV112" s="2"/>
      <c r="AW112" s="2"/>
      <c r="AX112" s="2"/>
      <c r="AY112" s="2"/>
      <c r="AZ112" s="2"/>
      <c r="BA112" s="2"/>
      <c r="BB112" s="2"/>
      <c r="BC112" s="2"/>
      <c r="BD112" s="2"/>
      <c r="BE112" s="2"/>
    </row>
    <row r="113" spans="1:57" ht="35.5" customHeight="1" x14ac:dyDescent="0.35">
      <c r="A113" s="80"/>
      <c r="B113" s="84">
        <v>1</v>
      </c>
      <c r="C113" s="12" t="s">
        <v>244</v>
      </c>
      <c r="D113" s="386">
        <v>0</v>
      </c>
      <c r="E113" s="386">
        <v>0</v>
      </c>
      <c r="F113" s="386">
        <v>0</v>
      </c>
      <c r="G113" s="386">
        <v>0</v>
      </c>
      <c r="H113" s="386">
        <v>0</v>
      </c>
      <c r="I113" s="386">
        <v>0</v>
      </c>
      <c r="J113" s="386">
        <v>0</v>
      </c>
      <c r="K113" s="386">
        <v>0</v>
      </c>
      <c r="L113" s="386">
        <v>0</v>
      </c>
      <c r="M113" s="386">
        <v>0</v>
      </c>
      <c r="N113" s="386">
        <v>0</v>
      </c>
      <c r="O113" s="386">
        <v>0</v>
      </c>
      <c r="P113" s="386">
        <v>0</v>
      </c>
      <c r="Q113" s="386">
        <v>1</v>
      </c>
      <c r="R113" s="8">
        <v>0</v>
      </c>
      <c r="S113" s="8">
        <v>0</v>
      </c>
      <c r="T113" s="8">
        <v>0</v>
      </c>
      <c r="U113" s="8">
        <v>0</v>
      </c>
      <c r="V113" s="8">
        <v>0</v>
      </c>
      <c r="W113" s="8">
        <v>0</v>
      </c>
      <c r="X113" s="8">
        <v>0</v>
      </c>
      <c r="Y113" s="8">
        <v>0</v>
      </c>
      <c r="Z113" s="8">
        <v>0</v>
      </c>
      <c r="AA113" s="8">
        <v>0</v>
      </c>
      <c r="AB113" s="8">
        <v>0</v>
      </c>
      <c r="AC113" s="8">
        <v>0</v>
      </c>
      <c r="AD113" s="8">
        <v>0</v>
      </c>
      <c r="AE113" s="8">
        <v>0</v>
      </c>
      <c r="AF113" s="8">
        <v>0</v>
      </c>
      <c r="AG113" s="8">
        <v>0</v>
      </c>
      <c r="AH113" s="8">
        <v>0</v>
      </c>
      <c r="AI113" s="8">
        <v>0</v>
      </c>
      <c r="AJ113" s="8">
        <v>0</v>
      </c>
      <c r="AK113" s="8">
        <v>1</v>
      </c>
      <c r="AL113" s="2"/>
      <c r="AM113" s="51">
        <f>SUM(D113:AK113)</f>
        <v>2</v>
      </c>
      <c r="AN113" s="7">
        <v>1</v>
      </c>
      <c r="AO113" s="256">
        <f>AM113/AM$118</f>
        <v>5.8823529411764705E-2</v>
      </c>
      <c r="AP113" s="2"/>
      <c r="AQ113" s="2"/>
      <c r="AR113" s="2"/>
      <c r="AS113" s="2"/>
      <c r="AT113" s="2"/>
      <c r="AU113" s="2"/>
      <c r="AV113" s="2"/>
      <c r="AW113" s="2"/>
      <c r="AX113" s="2"/>
      <c r="AY113" s="2"/>
      <c r="AZ113" s="2"/>
      <c r="BA113" s="2"/>
      <c r="BB113" s="2"/>
      <c r="BC113" s="2"/>
      <c r="BD113" s="2"/>
      <c r="BE113" s="2"/>
    </row>
    <row r="114" spans="1:57" ht="51.75" customHeight="1" x14ac:dyDescent="0.35">
      <c r="A114" s="80"/>
      <c r="B114" s="85">
        <v>2</v>
      </c>
      <c r="C114" s="12" t="s">
        <v>245</v>
      </c>
      <c r="D114" s="386">
        <v>1</v>
      </c>
      <c r="E114" s="386">
        <v>1</v>
      </c>
      <c r="F114" s="386">
        <v>0</v>
      </c>
      <c r="G114" s="386">
        <v>0</v>
      </c>
      <c r="H114" s="386">
        <v>0</v>
      </c>
      <c r="I114" s="386">
        <v>0</v>
      </c>
      <c r="J114" s="386">
        <v>0</v>
      </c>
      <c r="K114" s="386">
        <v>1</v>
      </c>
      <c r="L114" s="386">
        <v>1</v>
      </c>
      <c r="M114" s="386">
        <v>0</v>
      </c>
      <c r="N114" s="386">
        <v>1</v>
      </c>
      <c r="O114" s="386">
        <v>0</v>
      </c>
      <c r="P114" s="386">
        <v>0</v>
      </c>
      <c r="Q114" s="386">
        <v>0</v>
      </c>
      <c r="R114" s="8">
        <v>0</v>
      </c>
      <c r="S114" s="8">
        <v>1</v>
      </c>
      <c r="T114" s="8">
        <v>0</v>
      </c>
      <c r="U114" s="8">
        <v>0</v>
      </c>
      <c r="V114" s="8">
        <v>1</v>
      </c>
      <c r="W114" s="8">
        <v>1</v>
      </c>
      <c r="X114" s="8">
        <v>0</v>
      </c>
      <c r="Y114" s="8">
        <v>1</v>
      </c>
      <c r="Z114" s="8">
        <v>1</v>
      </c>
      <c r="AA114" s="8">
        <v>0</v>
      </c>
      <c r="AB114" s="8">
        <v>0</v>
      </c>
      <c r="AC114" s="8">
        <v>1</v>
      </c>
      <c r="AD114" s="8">
        <v>0</v>
      </c>
      <c r="AE114" s="8">
        <v>1</v>
      </c>
      <c r="AF114" s="8">
        <v>0</v>
      </c>
      <c r="AG114" s="8">
        <v>0</v>
      </c>
      <c r="AH114" s="8">
        <v>0</v>
      </c>
      <c r="AI114" s="8">
        <v>0</v>
      </c>
      <c r="AJ114" s="8">
        <v>1</v>
      </c>
      <c r="AK114" s="8">
        <v>0</v>
      </c>
      <c r="AL114" s="2"/>
      <c r="AM114" s="51">
        <f t="shared" ref="AM114:AM117" si="22">SUM(D114:AK114)</f>
        <v>13</v>
      </c>
      <c r="AN114" s="7">
        <v>2</v>
      </c>
      <c r="AO114" s="256">
        <f t="shared" ref="AO114:AO117" si="23">AM114/AM$118</f>
        <v>0.38235294117647056</v>
      </c>
      <c r="AP114" s="2"/>
      <c r="AQ114" s="2"/>
      <c r="AR114" s="2"/>
      <c r="AS114" s="2"/>
      <c r="AT114" s="2"/>
      <c r="AU114" s="2"/>
      <c r="AV114" s="2"/>
      <c r="AW114" s="2"/>
      <c r="AX114" s="2"/>
      <c r="AY114" s="2"/>
      <c r="AZ114" s="2"/>
      <c r="BA114" s="2"/>
      <c r="BB114" s="2"/>
      <c r="BC114" s="2"/>
      <c r="BD114" s="2"/>
      <c r="BE114" s="2"/>
    </row>
    <row r="115" spans="1:57" ht="42" x14ac:dyDescent="0.35">
      <c r="A115" s="80"/>
      <c r="B115" s="86">
        <v>3</v>
      </c>
      <c r="C115" s="12" t="s">
        <v>246</v>
      </c>
      <c r="D115" s="386">
        <v>0</v>
      </c>
      <c r="E115" s="386">
        <v>0</v>
      </c>
      <c r="F115" s="386">
        <v>1</v>
      </c>
      <c r="G115" s="386">
        <v>0</v>
      </c>
      <c r="H115" s="386">
        <v>1</v>
      </c>
      <c r="I115" s="386">
        <v>1</v>
      </c>
      <c r="J115" s="386">
        <v>1</v>
      </c>
      <c r="K115" s="386">
        <v>0</v>
      </c>
      <c r="L115" s="386">
        <v>0</v>
      </c>
      <c r="M115" s="386">
        <v>1</v>
      </c>
      <c r="N115" s="386">
        <v>0</v>
      </c>
      <c r="O115" s="386">
        <v>1</v>
      </c>
      <c r="P115" s="386">
        <v>1</v>
      </c>
      <c r="Q115" s="386">
        <v>0</v>
      </c>
      <c r="R115" s="8">
        <v>1</v>
      </c>
      <c r="S115" s="8">
        <v>0</v>
      </c>
      <c r="T115" s="8">
        <v>0</v>
      </c>
      <c r="U115" s="8">
        <v>0</v>
      </c>
      <c r="V115" s="8">
        <v>0</v>
      </c>
      <c r="W115" s="8">
        <v>0</v>
      </c>
      <c r="X115" s="8">
        <v>0</v>
      </c>
      <c r="Y115" s="8">
        <v>0</v>
      </c>
      <c r="Z115" s="8">
        <v>0</v>
      </c>
      <c r="AA115" s="8">
        <v>1</v>
      </c>
      <c r="AB115" s="8">
        <v>0</v>
      </c>
      <c r="AC115" s="8">
        <v>0</v>
      </c>
      <c r="AD115" s="8">
        <v>1</v>
      </c>
      <c r="AE115" s="8">
        <v>0</v>
      </c>
      <c r="AF115" s="8">
        <v>0</v>
      </c>
      <c r="AG115" s="8">
        <v>1</v>
      </c>
      <c r="AH115" s="8">
        <v>1</v>
      </c>
      <c r="AI115" s="8">
        <v>0</v>
      </c>
      <c r="AJ115" s="8">
        <v>0</v>
      </c>
      <c r="AK115" s="8">
        <v>0</v>
      </c>
      <c r="AL115" s="2"/>
      <c r="AM115" s="51">
        <f t="shared" si="22"/>
        <v>12</v>
      </c>
      <c r="AN115" s="7">
        <v>3</v>
      </c>
      <c r="AO115" s="256">
        <f t="shared" si="23"/>
        <v>0.35294117647058826</v>
      </c>
      <c r="AP115" s="2"/>
      <c r="AQ115" s="2"/>
      <c r="AR115" s="2"/>
      <c r="AS115" s="2"/>
      <c r="AT115" s="2"/>
      <c r="AU115" s="2"/>
      <c r="AV115" s="2"/>
      <c r="AW115" s="2"/>
      <c r="AX115" s="2"/>
      <c r="AY115" s="2"/>
      <c r="AZ115" s="2"/>
      <c r="BA115" s="2"/>
      <c r="BB115" s="2"/>
      <c r="BC115" s="2"/>
      <c r="BD115" s="2"/>
      <c r="BE115" s="2"/>
    </row>
    <row r="116" spans="1:57" ht="44.5" customHeight="1" x14ac:dyDescent="0.35">
      <c r="A116" s="80"/>
      <c r="B116" s="87">
        <v>4</v>
      </c>
      <c r="C116" s="12" t="s">
        <v>247</v>
      </c>
      <c r="D116" s="386">
        <v>0</v>
      </c>
      <c r="E116" s="386">
        <v>0</v>
      </c>
      <c r="F116" s="386">
        <v>0</v>
      </c>
      <c r="G116" s="386">
        <v>1</v>
      </c>
      <c r="H116" s="386">
        <v>0</v>
      </c>
      <c r="I116" s="386">
        <v>0</v>
      </c>
      <c r="J116" s="386">
        <v>0</v>
      </c>
      <c r="K116" s="386">
        <v>0</v>
      </c>
      <c r="L116" s="386">
        <v>0</v>
      </c>
      <c r="M116" s="386">
        <v>0</v>
      </c>
      <c r="N116" s="386">
        <v>0</v>
      </c>
      <c r="O116" s="386">
        <v>0</v>
      </c>
      <c r="P116" s="386">
        <v>0</v>
      </c>
      <c r="Q116" s="386">
        <v>0</v>
      </c>
      <c r="R116" s="8">
        <v>0</v>
      </c>
      <c r="S116" s="8">
        <v>0</v>
      </c>
      <c r="T116" s="8">
        <v>0</v>
      </c>
      <c r="U116" s="8">
        <v>1</v>
      </c>
      <c r="V116" s="8">
        <v>0</v>
      </c>
      <c r="W116" s="8">
        <v>0</v>
      </c>
      <c r="X116" s="8">
        <v>0</v>
      </c>
      <c r="Y116" s="8">
        <v>0</v>
      </c>
      <c r="Z116" s="8">
        <v>0</v>
      </c>
      <c r="AA116" s="8">
        <v>0</v>
      </c>
      <c r="AB116" s="8">
        <v>1</v>
      </c>
      <c r="AC116" s="8">
        <v>0</v>
      </c>
      <c r="AD116" s="8">
        <v>0</v>
      </c>
      <c r="AE116" s="8">
        <v>0</v>
      </c>
      <c r="AF116" s="8">
        <v>1</v>
      </c>
      <c r="AG116" s="8">
        <v>0</v>
      </c>
      <c r="AH116" s="8">
        <v>0</v>
      </c>
      <c r="AI116" s="8">
        <v>1</v>
      </c>
      <c r="AJ116" s="8">
        <v>0</v>
      </c>
      <c r="AK116" s="8">
        <v>0</v>
      </c>
      <c r="AL116" s="2"/>
      <c r="AM116" s="51">
        <f t="shared" si="22"/>
        <v>5</v>
      </c>
      <c r="AN116" s="7">
        <v>4</v>
      </c>
      <c r="AO116" s="256">
        <f t="shared" si="23"/>
        <v>0.14705882352941177</v>
      </c>
      <c r="AP116" s="2"/>
      <c r="AQ116" s="2"/>
      <c r="AR116" s="2"/>
      <c r="AS116" s="2"/>
      <c r="AT116" s="2"/>
      <c r="AU116" s="2"/>
      <c r="AV116" s="2"/>
      <c r="AW116" s="2"/>
      <c r="AX116" s="2"/>
      <c r="AY116" s="2"/>
      <c r="AZ116" s="2"/>
      <c r="BA116" s="2"/>
      <c r="BB116" s="2"/>
      <c r="BC116" s="2"/>
      <c r="BD116" s="2"/>
      <c r="BE116" s="2"/>
    </row>
    <row r="117" spans="1:57" ht="56" x14ac:dyDescent="0.35">
      <c r="A117" s="80"/>
      <c r="B117" s="88">
        <v>5</v>
      </c>
      <c r="C117" s="12" t="s">
        <v>248</v>
      </c>
      <c r="D117" s="386">
        <v>0</v>
      </c>
      <c r="E117" s="386">
        <v>0</v>
      </c>
      <c r="F117" s="386">
        <v>0</v>
      </c>
      <c r="G117" s="386">
        <v>0</v>
      </c>
      <c r="H117" s="386">
        <v>0</v>
      </c>
      <c r="I117" s="386">
        <v>0</v>
      </c>
      <c r="J117" s="386">
        <v>0</v>
      </c>
      <c r="K117" s="386">
        <v>0</v>
      </c>
      <c r="L117" s="386">
        <v>0</v>
      </c>
      <c r="M117" s="386">
        <v>0</v>
      </c>
      <c r="N117" s="386">
        <v>0</v>
      </c>
      <c r="O117" s="386">
        <v>0</v>
      </c>
      <c r="P117" s="386">
        <v>0</v>
      </c>
      <c r="Q117" s="386">
        <v>0</v>
      </c>
      <c r="R117" s="8">
        <v>0</v>
      </c>
      <c r="S117" s="8">
        <v>0</v>
      </c>
      <c r="T117" s="8">
        <v>1</v>
      </c>
      <c r="U117" s="8">
        <v>0</v>
      </c>
      <c r="V117" s="8">
        <v>0</v>
      </c>
      <c r="W117" s="8">
        <v>0</v>
      </c>
      <c r="X117" s="8">
        <v>1</v>
      </c>
      <c r="Y117" s="8">
        <v>0</v>
      </c>
      <c r="Z117" s="8">
        <v>0</v>
      </c>
      <c r="AA117" s="8">
        <v>0</v>
      </c>
      <c r="AB117" s="8">
        <v>0</v>
      </c>
      <c r="AC117" s="8">
        <v>0</v>
      </c>
      <c r="AD117" s="8">
        <v>0</v>
      </c>
      <c r="AE117" s="8">
        <v>0</v>
      </c>
      <c r="AF117" s="8">
        <v>0</v>
      </c>
      <c r="AG117" s="8">
        <v>0</v>
      </c>
      <c r="AH117" s="8">
        <v>0</v>
      </c>
      <c r="AI117" s="8">
        <v>0</v>
      </c>
      <c r="AJ117" s="8">
        <v>0</v>
      </c>
      <c r="AK117" s="8">
        <v>0</v>
      </c>
      <c r="AL117" s="2"/>
      <c r="AM117" s="51">
        <f t="shared" si="22"/>
        <v>2</v>
      </c>
      <c r="AN117" s="7">
        <v>5</v>
      </c>
      <c r="AO117" s="256">
        <f t="shared" si="23"/>
        <v>5.8823529411764705E-2</v>
      </c>
      <c r="AP117" s="2"/>
      <c r="AQ117" s="2"/>
      <c r="AR117" s="2"/>
      <c r="AS117" s="2"/>
      <c r="AT117" s="2"/>
      <c r="AU117" s="2"/>
      <c r="AV117" s="2"/>
      <c r="AW117" s="2"/>
      <c r="AX117" s="2"/>
      <c r="AY117" s="2"/>
      <c r="AZ117" s="2"/>
      <c r="BA117" s="2"/>
      <c r="BB117" s="2"/>
      <c r="BC117" s="2"/>
      <c r="BD117" s="2"/>
      <c r="BE117" s="2"/>
    </row>
    <row r="118" spans="1:57" ht="18.5" x14ac:dyDescent="0.35">
      <c r="A118" s="2"/>
      <c r="B118" s="2"/>
      <c r="C118" s="381" t="s">
        <v>424</v>
      </c>
      <c r="D118" s="2">
        <f>($B$7*D113)+($B$8*D114)+($B$9*D115)+($B$10*D116)+($B$11*D117)</f>
        <v>2</v>
      </c>
      <c r="E118" s="2">
        <f t="shared" ref="E118:AK118" si="24">($B$7*E113)+($B$8*E114)+($B$9*E115)+($B$10*E116)+($B$11*E117)</f>
        <v>2</v>
      </c>
      <c r="F118" s="2">
        <f t="shared" si="24"/>
        <v>3</v>
      </c>
      <c r="G118" s="2">
        <f t="shared" si="24"/>
        <v>4</v>
      </c>
      <c r="H118" s="2">
        <f t="shared" si="24"/>
        <v>3</v>
      </c>
      <c r="I118" s="2">
        <f t="shared" si="24"/>
        <v>3</v>
      </c>
      <c r="J118" s="2">
        <f t="shared" si="24"/>
        <v>3</v>
      </c>
      <c r="K118" s="2">
        <f t="shared" si="24"/>
        <v>2</v>
      </c>
      <c r="L118" s="2">
        <f t="shared" si="24"/>
        <v>2</v>
      </c>
      <c r="M118" s="2">
        <f t="shared" si="24"/>
        <v>3</v>
      </c>
      <c r="N118" s="2">
        <f t="shared" si="24"/>
        <v>2</v>
      </c>
      <c r="O118" s="2">
        <f t="shared" si="24"/>
        <v>3</v>
      </c>
      <c r="P118" s="2">
        <f t="shared" si="24"/>
        <v>3</v>
      </c>
      <c r="Q118" s="2">
        <f t="shared" si="24"/>
        <v>1</v>
      </c>
      <c r="R118" s="2">
        <f t="shared" si="24"/>
        <v>3</v>
      </c>
      <c r="S118" s="2">
        <f t="shared" si="24"/>
        <v>2</v>
      </c>
      <c r="T118" s="2">
        <f t="shared" si="24"/>
        <v>5</v>
      </c>
      <c r="U118" s="2">
        <f t="shared" si="24"/>
        <v>4</v>
      </c>
      <c r="V118" s="2">
        <f t="shared" si="24"/>
        <v>2</v>
      </c>
      <c r="W118" s="2">
        <f t="shared" si="24"/>
        <v>2</v>
      </c>
      <c r="X118" s="2">
        <f t="shared" si="24"/>
        <v>5</v>
      </c>
      <c r="Y118" s="2">
        <f t="shared" si="24"/>
        <v>2</v>
      </c>
      <c r="Z118" s="2">
        <f t="shared" si="24"/>
        <v>2</v>
      </c>
      <c r="AA118" s="2">
        <f t="shared" si="24"/>
        <v>3</v>
      </c>
      <c r="AB118" s="2">
        <f t="shared" si="24"/>
        <v>4</v>
      </c>
      <c r="AC118" s="2">
        <f t="shared" si="24"/>
        <v>2</v>
      </c>
      <c r="AD118" s="2">
        <f t="shared" si="24"/>
        <v>3</v>
      </c>
      <c r="AE118" s="2">
        <f t="shared" si="24"/>
        <v>2</v>
      </c>
      <c r="AF118" s="2">
        <f t="shared" si="24"/>
        <v>4</v>
      </c>
      <c r="AG118" s="2">
        <f t="shared" si="24"/>
        <v>3</v>
      </c>
      <c r="AH118" s="2">
        <f t="shared" si="24"/>
        <v>3</v>
      </c>
      <c r="AI118" s="2">
        <f t="shared" si="24"/>
        <v>4</v>
      </c>
      <c r="AJ118" s="2">
        <f t="shared" si="24"/>
        <v>2</v>
      </c>
      <c r="AK118" s="2">
        <f t="shared" si="24"/>
        <v>1</v>
      </c>
      <c r="AL118" s="2"/>
      <c r="AM118" s="9">
        <f>SUM(AM113:AM117)</f>
        <v>34</v>
      </c>
      <c r="AN118" s="2"/>
      <c r="AO118" s="10">
        <f>SUM(AO113:AO117)</f>
        <v>1</v>
      </c>
      <c r="AP118" s="2"/>
      <c r="AQ118" s="2"/>
      <c r="AR118" s="2"/>
      <c r="AS118" s="2"/>
      <c r="AT118" s="2"/>
      <c r="AU118" s="2"/>
      <c r="AV118" s="2"/>
      <c r="AW118" s="2"/>
      <c r="AX118" s="2"/>
      <c r="AY118" s="2"/>
      <c r="AZ118" s="2"/>
      <c r="BA118" s="2"/>
      <c r="BB118" s="2"/>
      <c r="BC118" s="2"/>
      <c r="BD118" s="2"/>
      <c r="BE118" s="2"/>
    </row>
    <row r="119" spans="1:57" ht="18.5" x14ac:dyDescent="0.35">
      <c r="A119" s="21" t="s">
        <v>249</v>
      </c>
      <c r="B119" s="81"/>
      <c r="C119" s="16" t="s">
        <v>250</v>
      </c>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row>
    <row r="120" spans="1:57" x14ac:dyDescent="0.35">
      <c r="A120" s="13"/>
      <c r="B120" s="2"/>
      <c r="C120" s="48"/>
      <c r="D120" s="337" t="s">
        <v>20</v>
      </c>
      <c r="E120" s="335" t="s">
        <v>21</v>
      </c>
      <c r="F120" s="334" t="s">
        <v>23</v>
      </c>
      <c r="G120" s="334" t="s">
        <v>26</v>
      </c>
      <c r="H120" s="334" t="s">
        <v>29</v>
      </c>
      <c r="I120" s="334" t="s">
        <v>32</v>
      </c>
      <c r="J120" s="334" t="s">
        <v>35</v>
      </c>
      <c r="K120" s="334" t="s">
        <v>38</v>
      </c>
      <c r="L120" s="334" t="s">
        <v>41</v>
      </c>
      <c r="M120" s="334" t="s">
        <v>44</v>
      </c>
      <c r="N120" s="334" t="s">
        <v>47</v>
      </c>
      <c r="O120" s="334" t="s">
        <v>50</v>
      </c>
      <c r="P120" s="334" t="s">
        <v>51</v>
      </c>
      <c r="Q120" s="334" t="s">
        <v>52</v>
      </c>
      <c r="R120" s="334" t="s">
        <v>53</v>
      </c>
      <c r="S120" s="334" t="s">
        <v>54</v>
      </c>
      <c r="T120" s="334" t="s">
        <v>55</v>
      </c>
      <c r="U120" s="334" t="s">
        <v>56</v>
      </c>
      <c r="V120" s="334" t="s">
        <v>57</v>
      </c>
      <c r="W120" s="334" t="s">
        <v>58</v>
      </c>
      <c r="X120" s="334" t="s">
        <v>59</v>
      </c>
      <c r="Y120" s="334" t="s">
        <v>60</v>
      </c>
      <c r="Z120" s="334" t="s">
        <v>61</v>
      </c>
      <c r="AA120" s="334" t="s">
        <v>62</v>
      </c>
      <c r="AB120" s="334" t="s">
        <v>63</v>
      </c>
      <c r="AC120" s="334" t="s">
        <v>64</v>
      </c>
      <c r="AD120" s="334" t="s">
        <v>65</v>
      </c>
      <c r="AE120" s="334" t="s">
        <v>66</v>
      </c>
      <c r="AF120" s="334" t="s">
        <v>67</v>
      </c>
      <c r="AG120" s="334" t="s">
        <v>68</v>
      </c>
      <c r="AH120" s="334" t="s">
        <v>69</v>
      </c>
      <c r="AI120" s="334" t="s">
        <v>70</v>
      </c>
      <c r="AJ120" s="334" t="s">
        <v>71</v>
      </c>
      <c r="AK120" s="336" t="s">
        <v>72</v>
      </c>
      <c r="AL120" s="2"/>
      <c r="AM120" s="6" t="s">
        <v>179</v>
      </c>
      <c r="AN120" s="7" t="s">
        <v>189</v>
      </c>
      <c r="AO120" s="7" t="s">
        <v>190</v>
      </c>
      <c r="AP120" s="2"/>
      <c r="AQ120" s="2"/>
      <c r="AR120" s="2"/>
      <c r="AS120" s="2"/>
      <c r="AT120" s="2"/>
      <c r="AU120" s="2"/>
      <c r="AV120" s="2"/>
      <c r="AW120" s="2"/>
      <c r="AX120" s="2"/>
      <c r="AY120" s="2"/>
      <c r="AZ120" s="2"/>
      <c r="BA120" s="2"/>
      <c r="BB120" s="2"/>
      <c r="BC120" s="2"/>
      <c r="BD120" s="2"/>
      <c r="BE120" s="2"/>
    </row>
    <row r="121" spans="1:57" ht="18.5" x14ac:dyDescent="0.35">
      <c r="A121" s="80"/>
      <c r="B121" s="84">
        <v>1</v>
      </c>
      <c r="C121" s="12" t="s">
        <v>251</v>
      </c>
      <c r="D121" s="386">
        <v>0</v>
      </c>
      <c r="E121" s="386">
        <v>0</v>
      </c>
      <c r="F121" s="386">
        <v>0</v>
      </c>
      <c r="G121" s="386">
        <v>0</v>
      </c>
      <c r="H121" s="386">
        <v>0</v>
      </c>
      <c r="I121" s="386">
        <v>0</v>
      </c>
      <c r="J121" s="386">
        <v>0</v>
      </c>
      <c r="K121" s="386">
        <v>0</v>
      </c>
      <c r="L121" s="386">
        <v>0</v>
      </c>
      <c r="M121" s="386">
        <v>0</v>
      </c>
      <c r="N121" s="386">
        <v>0</v>
      </c>
      <c r="O121" s="386">
        <v>0</v>
      </c>
      <c r="P121" s="386">
        <v>0</v>
      </c>
      <c r="Q121" s="386">
        <v>1</v>
      </c>
      <c r="R121" s="8">
        <v>0</v>
      </c>
      <c r="S121" s="8">
        <v>0</v>
      </c>
      <c r="T121" s="8">
        <v>0</v>
      </c>
      <c r="U121" s="8">
        <v>0</v>
      </c>
      <c r="V121" s="8">
        <v>0</v>
      </c>
      <c r="W121" s="8">
        <v>1</v>
      </c>
      <c r="X121" s="8">
        <v>0</v>
      </c>
      <c r="Y121" s="8">
        <v>0</v>
      </c>
      <c r="Z121" s="8">
        <v>0</v>
      </c>
      <c r="AA121" s="8">
        <v>0</v>
      </c>
      <c r="AB121" s="8">
        <v>0</v>
      </c>
      <c r="AC121" s="8">
        <v>0</v>
      </c>
      <c r="AD121" s="8">
        <v>0</v>
      </c>
      <c r="AE121" s="8">
        <v>0</v>
      </c>
      <c r="AF121" s="8">
        <v>0</v>
      </c>
      <c r="AG121" s="8">
        <v>0</v>
      </c>
      <c r="AH121" s="8">
        <v>0</v>
      </c>
      <c r="AI121" s="8">
        <v>0</v>
      </c>
      <c r="AJ121" s="8">
        <v>0</v>
      </c>
      <c r="AK121" s="8">
        <v>1</v>
      </c>
      <c r="AL121" s="2"/>
      <c r="AM121" s="51">
        <f>SUM(D121:AK121)</f>
        <v>3</v>
      </c>
      <c r="AN121" s="7">
        <v>1</v>
      </c>
      <c r="AO121" s="256">
        <f>AM121/AM$126</f>
        <v>8.8235294117647065E-2</v>
      </c>
      <c r="AP121" s="2"/>
      <c r="AQ121" s="2"/>
      <c r="AR121" s="2"/>
      <c r="AS121" s="2"/>
      <c r="AT121" s="2"/>
      <c r="AU121" s="2"/>
      <c r="AV121" s="2"/>
      <c r="AW121" s="2"/>
      <c r="AX121" s="2"/>
      <c r="AY121" s="2"/>
      <c r="AZ121" s="2"/>
      <c r="BA121" s="2"/>
      <c r="BB121" s="2"/>
      <c r="BC121" s="2"/>
      <c r="BD121" s="2"/>
      <c r="BE121" s="2"/>
    </row>
    <row r="122" spans="1:57" ht="18.5" x14ac:dyDescent="0.35">
      <c r="A122" s="80"/>
      <c r="B122" s="85">
        <v>2</v>
      </c>
      <c r="C122" s="12" t="s">
        <v>252</v>
      </c>
      <c r="D122" s="386">
        <v>0</v>
      </c>
      <c r="E122" s="386">
        <v>0</v>
      </c>
      <c r="F122" s="386">
        <v>0</v>
      </c>
      <c r="G122" s="386">
        <v>0</v>
      </c>
      <c r="H122" s="386">
        <v>0</v>
      </c>
      <c r="I122" s="386">
        <v>0</v>
      </c>
      <c r="J122" s="386">
        <v>0</v>
      </c>
      <c r="K122" s="386">
        <v>0</v>
      </c>
      <c r="L122" s="386">
        <v>1</v>
      </c>
      <c r="M122" s="386">
        <v>0</v>
      </c>
      <c r="N122" s="386">
        <v>0</v>
      </c>
      <c r="O122" s="386">
        <v>0</v>
      </c>
      <c r="P122" s="386">
        <v>0</v>
      </c>
      <c r="Q122" s="386">
        <v>0</v>
      </c>
      <c r="R122" s="8">
        <v>0</v>
      </c>
      <c r="S122" s="8">
        <v>0</v>
      </c>
      <c r="T122" s="8">
        <v>0</v>
      </c>
      <c r="U122" s="8">
        <v>0</v>
      </c>
      <c r="V122" s="8">
        <v>0</v>
      </c>
      <c r="W122" s="8">
        <v>0</v>
      </c>
      <c r="X122" s="8">
        <v>0</v>
      </c>
      <c r="Y122" s="8">
        <v>0</v>
      </c>
      <c r="Z122" s="8">
        <v>0</v>
      </c>
      <c r="AA122" s="8">
        <v>0</v>
      </c>
      <c r="AB122" s="8">
        <v>0</v>
      </c>
      <c r="AC122" s="8">
        <v>0</v>
      </c>
      <c r="AD122" s="8">
        <v>0</v>
      </c>
      <c r="AE122" s="8">
        <v>0</v>
      </c>
      <c r="AF122" s="8">
        <v>0</v>
      </c>
      <c r="AG122" s="8">
        <v>0</v>
      </c>
      <c r="AH122" s="8">
        <v>0</v>
      </c>
      <c r="AI122" s="8">
        <v>0</v>
      </c>
      <c r="AJ122" s="8">
        <v>0</v>
      </c>
      <c r="AK122" s="8">
        <v>0</v>
      </c>
      <c r="AL122" s="2"/>
      <c r="AM122" s="51">
        <f t="shared" ref="AM122:AM125" si="25">SUM(D122:AK122)</f>
        <v>1</v>
      </c>
      <c r="AN122" s="7">
        <v>2</v>
      </c>
      <c r="AO122" s="256">
        <f t="shared" ref="AO122:AO125" si="26">AM122/AM$126</f>
        <v>2.9411764705882353E-2</v>
      </c>
      <c r="AP122" s="2"/>
      <c r="AQ122" s="2"/>
      <c r="AR122" s="2"/>
      <c r="AS122" s="2"/>
      <c r="AT122" s="2"/>
      <c r="AU122" s="2"/>
      <c r="AV122" s="2"/>
      <c r="AW122" s="2"/>
      <c r="AX122" s="2"/>
      <c r="AY122" s="2"/>
      <c r="AZ122" s="2"/>
      <c r="BA122" s="2"/>
      <c r="BB122" s="2"/>
      <c r="BC122" s="2"/>
      <c r="BD122" s="2"/>
      <c r="BE122" s="2"/>
    </row>
    <row r="123" spans="1:57" ht="18.5" x14ac:dyDescent="0.35">
      <c r="A123" s="80"/>
      <c r="B123" s="86">
        <v>3</v>
      </c>
      <c r="C123" s="12" t="s">
        <v>253</v>
      </c>
      <c r="D123" s="386">
        <v>0</v>
      </c>
      <c r="E123" s="386">
        <v>1</v>
      </c>
      <c r="F123" s="386">
        <v>0</v>
      </c>
      <c r="G123" s="386">
        <v>1</v>
      </c>
      <c r="H123" s="386">
        <v>1</v>
      </c>
      <c r="I123" s="386">
        <v>1</v>
      </c>
      <c r="J123" s="386">
        <v>0</v>
      </c>
      <c r="K123" s="386">
        <v>1</v>
      </c>
      <c r="L123" s="386">
        <v>0</v>
      </c>
      <c r="M123" s="386">
        <v>0</v>
      </c>
      <c r="N123" s="386">
        <v>1</v>
      </c>
      <c r="O123" s="386">
        <v>1</v>
      </c>
      <c r="P123" s="386">
        <v>0</v>
      </c>
      <c r="Q123" s="386">
        <v>0</v>
      </c>
      <c r="R123" s="8">
        <v>0</v>
      </c>
      <c r="S123" s="8">
        <v>1</v>
      </c>
      <c r="T123" s="8">
        <v>0</v>
      </c>
      <c r="U123" s="8">
        <v>0</v>
      </c>
      <c r="V123" s="8">
        <v>1</v>
      </c>
      <c r="W123" s="8">
        <v>0</v>
      </c>
      <c r="X123" s="8">
        <v>0</v>
      </c>
      <c r="Y123" s="8">
        <v>0</v>
      </c>
      <c r="Z123" s="8">
        <v>0</v>
      </c>
      <c r="AA123" s="8">
        <v>0</v>
      </c>
      <c r="AB123" s="8">
        <v>0</v>
      </c>
      <c r="AC123" s="8">
        <v>0</v>
      </c>
      <c r="AD123" s="8">
        <v>1</v>
      </c>
      <c r="AE123" s="8">
        <v>0</v>
      </c>
      <c r="AF123" s="8">
        <v>0</v>
      </c>
      <c r="AG123" s="8">
        <v>0</v>
      </c>
      <c r="AH123" s="8">
        <v>1</v>
      </c>
      <c r="AI123" s="8">
        <v>0</v>
      </c>
      <c r="AJ123" s="8">
        <v>0</v>
      </c>
      <c r="AK123" s="8">
        <v>0</v>
      </c>
      <c r="AL123" s="2"/>
      <c r="AM123" s="51">
        <f t="shared" si="25"/>
        <v>11</v>
      </c>
      <c r="AN123" s="7">
        <v>3</v>
      </c>
      <c r="AO123" s="256">
        <f t="shared" si="26"/>
        <v>0.3235294117647059</v>
      </c>
      <c r="AP123" s="2"/>
      <c r="AQ123" s="2"/>
      <c r="AR123" s="2"/>
      <c r="AS123" s="2"/>
      <c r="AT123" s="2"/>
      <c r="AU123" s="2"/>
      <c r="AV123" s="2"/>
      <c r="AW123" s="2"/>
      <c r="AX123" s="2"/>
      <c r="AY123" s="2"/>
      <c r="AZ123" s="2"/>
      <c r="BA123" s="2"/>
      <c r="BB123" s="2"/>
      <c r="BC123" s="2"/>
      <c r="BD123" s="2"/>
      <c r="BE123" s="2"/>
    </row>
    <row r="124" spans="1:57" ht="28" x14ac:dyDescent="0.35">
      <c r="A124" s="80"/>
      <c r="B124" s="87">
        <v>4</v>
      </c>
      <c r="C124" s="12" t="s">
        <v>254</v>
      </c>
      <c r="D124" s="386">
        <v>1</v>
      </c>
      <c r="E124" s="386">
        <v>0</v>
      </c>
      <c r="F124" s="386">
        <v>0</v>
      </c>
      <c r="G124" s="386">
        <v>0</v>
      </c>
      <c r="H124" s="386">
        <v>0</v>
      </c>
      <c r="I124" s="386">
        <v>0</v>
      </c>
      <c r="J124" s="386">
        <v>1</v>
      </c>
      <c r="K124" s="386">
        <v>0</v>
      </c>
      <c r="L124" s="386">
        <v>0</v>
      </c>
      <c r="M124" s="386">
        <v>0</v>
      </c>
      <c r="N124" s="386">
        <v>0</v>
      </c>
      <c r="O124" s="386">
        <v>0</v>
      </c>
      <c r="P124" s="386">
        <v>1</v>
      </c>
      <c r="Q124" s="386">
        <v>0</v>
      </c>
      <c r="R124" s="8">
        <v>1</v>
      </c>
      <c r="S124" s="8">
        <v>0</v>
      </c>
      <c r="T124" s="8">
        <v>0</v>
      </c>
      <c r="U124" s="8">
        <v>1</v>
      </c>
      <c r="V124" s="8">
        <v>0</v>
      </c>
      <c r="W124" s="8">
        <v>0</v>
      </c>
      <c r="X124" s="8">
        <v>0</v>
      </c>
      <c r="Y124" s="8">
        <v>1</v>
      </c>
      <c r="Z124" s="8">
        <v>1</v>
      </c>
      <c r="AA124" s="8">
        <v>0</v>
      </c>
      <c r="AB124" s="8">
        <v>1</v>
      </c>
      <c r="AC124" s="8">
        <v>1</v>
      </c>
      <c r="AD124" s="8">
        <v>0</v>
      </c>
      <c r="AE124" s="8">
        <v>0</v>
      </c>
      <c r="AF124" s="8">
        <v>0</v>
      </c>
      <c r="AG124" s="8">
        <v>1</v>
      </c>
      <c r="AH124" s="8">
        <v>0</v>
      </c>
      <c r="AI124" s="8">
        <v>1</v>
      </c>
      <c r="AJ124" s="8">
        <v>1</v>
      </c>
      <c r="AK124" s="8">
        <v>0</v>
      </c>
      <c r="AL124" s="2"/>
      <c r="AM124" s="51">
        <f t="shared" si="25"/>
        <v>12</v>
      </c>
      <c r="AN124" s="7">
        <v>4</v>
      </c>
      <c r="AO124" s="256">
        <f t="shared" si="26"/>
        <v>0.35294117647058826</v>
      </c>
      <c r="AP124" s="2"/>
      <c r="AQ124" s="2"/>
      <c r="AR124" s="2"/>
      <c r="AS124" s="2"/>
      <c r="AT124" s="2"/>
      <c r="AU124" s="2"/>
      <c r="AV124" s="2"/>
      <c r="AW124" s="2"/>
      <c r="AX124" s="2"/>
      <c r="AY124" s="2"/>
      <c r="AZ124" s="2"/>
      <c r="BA124" s="2"/>
      <c r="BB124" s="2"/>
      <c r="BC124" s="2"/>
      <c r="BD124" s="2"/>
      <c r="BE124" s="2"/>
    </row>
    <row r="125" spans="1:57" ht="56" x14ac:dyDescent="0.35">
      <c r="A125" s="80"/>
      <c r="B125" s="88">
        <v>5</v>
      </c>
      <c r="C125" s="12" t="s">
        <v>255</v>
      </c>
      <c r="D125" s="386">
        <v>0</v>
      </c>
      <c r="E125" s="386">
        <v>0</v>
      </c>
      <c r="F125" s="386">
        <v>1</v>
      </c>
      <c r="G125" s="386">
        <v>0</v>
      </c>
      <c r="H125" s="386">
        <v>0</v>
      </c>
      <c r="I125" s="386">
        <v>0</v>
      </c>
      <c r="J125" s="386">
        <v>0</v>
      </c>
      <c r="K125" s="386">
        <v>0</v>
      </c>
      <c r="L125" s="386">
        <v>0</v>
      </c>
      <c r="M125" s="386">
        <v>1</v>
      </c>
      <c r="N125" s="386">
        <v>0</v>
      </c>
      <c r="O125" s="386">
        <v>0</v>
      </c>
      <c r="P125" s="386">
        <v>0</v>
      </c>
      <c r="Q125" s="386">
        <v>0</v>
      </c>
      <c r="R125" s="8">
        <v>0</v>
      </c>
      <c r="S125" s="8">
        <v>0</v>
      </c>
      <c r="T125" s="8">
        <v>1</v>
      </c>
      <c r="U125" s="8">
        <v>0</v>
      </c>
      <c r="V125" s="8">
        <v>0</v>
      </c>
      <c r="W125" s="8">
        <v>0</v>
      </c>
      <c r="X125" s="8">
        <v>1</v>
      </c>
      <c r="Y125" s="8">
        <v>0</v>
      </c>
      <c r="Z125" s="8">
        <v>0</v>
      </c>
      <c r="AA125" s="8">
        <v>1</v>
      </c>
      <c r="AB125" s="8">
        <v>0</v>
      </c>
      <c r="AC125" s="8">
        <v>0</v>
      </c>
      <c r="AD125" s="8">
        <v>0</v>
      </c>
      <c r="AE125" s="8">
        <v>1</v>
      </c>
      <c r="AF125" s="8">
        <v>1</v>
      </c>
      <c r="AG125" s="8">
        <v>0</v>
      </c>
      <c r="AH125" s="8">
        <v>0</v>
      </c>
      <c r="AI125" s="8">
        <v>0</v>
      </c>
      <c r="AJ125" s="8">
        <v>0</v>
      </c>
      <c r="AK125" s="8">
        <v>0</v>
      </c>
      <c r="AL125" s="2"/>
      <c r="AM125" s="51">
        <f t="shared" si="25"/>
        <v>7</v>
      </c>
      <c r="AN125" s="7">
        <v>5</v>
      </c>
      <c r="AO125" s="256">
        <f t="shared" si="26"/>
        <v>0.20588235294117646</v>
      </c>
      <c r="AP125" s="2"/>
      <c r="AQ125" s="2"/>
      <c r="AR125" s="2"/>
      <c r="AS125" s="2"/>
      <c r="AT125" s="2"/>
      <c r="AU125" s="2"/>
      <c r="AV125" s="2"/>
      <c r="AW125" s="2"/>
      <c r="AX125" s="2"/>
      <c r="AY125" s="2"/>
      <c r="AZ125" s="2"/>
      <c r="BA125" s="2"/>
      <c r="BB125" s="2"/>
      <c r="BC125" s="2"/>
      <c r="BD125" s="2"/>
      <c r="BE125" s="2"/>
    </row>
    <row r="126" spans="1:57" ht="18.5" x14ac:dyDescent="0.35">
      <c r="A126" s="2"/>
      <c r="B126" s="2"/>
      <c r="C126" s="381" t="s">
        <v>424</v>
      </c>
      <c r="D126" s="2">
        <f>($B$7*D121)+($B$8*D122)+($B$9*D123)+($B$10*D124)+($B$11*D125)</f>
        <v>4</v>
      </c>
      <c r="E126" s="2">
        <f t="shared" ref="E126:AK126" si="27">($B$7*E121)+($B$8*E122)+($B$9*E123)+($B$10*E124)+($B$11*E125)</f>
        <v>3</v>
      </c>
      <c r="F126" s="2">
        <f t="shared" si="27"/>
        <v>5</v>
      </c>
      <c r="G126" s="2">
        <f t="shared" si="27"/>
        <v>3</v>
      </c>
      <c r="H126" s="2">
        <f t="shared" si="27"/>
        <v>3</v>
      </c>
      <c r="I126" s="2">
        <f t="shared" si="27"/>
        <v>3</v>
      </c>
      <c r="J126" s="2">
        <f t="shared" si="27"/>
        <v>4</v>
      </c>
      <c r="K126" s="2">
        <f t="shared" si="27"/>
        <v>3</v>
      </c>
      <c r="L126" s="2">
        <f t="shared" si="27"/>
        <v>2</v>
      </c>
      <c r="M126" s="2">
        <f t="shared" si="27"/>
        <v>5</v>
      </c>
      <c r="N126" s="2">
        <f t="shared" si="27"/>
        <v>3</v>
      </c>
      <c r="O126" s="2">
        <f t="shared" si="27"/>
        <v>3</v>
      </c>
      <c r="P126" s="2">
        <f t="shared" si="27"/>
        <v>4</v>
      </c>
      <c r="Q126" s="2">
        <f t="shared" si="27"/>
        <v>1</v>
      </c>
      <c r="R126" s="2">
        <f t="shared" si="27"/>
        <v>4</v>
      </c>
      <c r="S126" s="2">
        <f t="shared" si="27"/>
        <v>3</v>
      </c>
      <c r="T126" s="2">
        <f t="shared" si="27"/>
        <v>5</v>
      </c>
      <c r="U126" s="2">
        <f t="shared" si="27"/>
        <v>4</v>
      </c>
      <c r="V126" s="2">
        <f t="shared" si="27"/>
        <v>3</v>
      </c>
      <c r="W126" s="2">
        <f t="shared" si="27"/>
        <v>1</v>
      </c>
      <c r="X126" s="2">
        <f t="shared" si="27"/>
        <v>5</v>
      </c>
      <c r="Y126" s="2">
        <f t="shared" si="27"/>
        <v>4</v>
      </c>
      <c r="Z126" s="2">
        <f t="shared" si="27"/>
        <v>4</v>
      </c>
      <c r="AA126" s="2">
        <f t="shared" si="27"/>
        <v>5</v>
      </c>
      <c r="AB126" s="2">
        <f t="shared" si="27"/>
        <v>4</v>
      </c>
      <c r="AC126" s="2">
        <f t="shared" si="27"/>
        <v>4</v>
      </c>
      <c r="AD126" s="2">
        <f t="shared" si="27"/>
        <v>3</v>
      </c>
      <c r="AE126" s="2">
        <f t="shared" si="27"/>
        <v>5</v>
      </c>
      <c r="AF126" s="2">
        <f t="shared" si="27"/>
        <v>5</v>
      </c>
      <c r="AG126" s="2">
        <f t="shared" si="27"/>
        <v>4</v>
      </c>
      <c r="AH126" s="2">
        <f t="shared" si="27"/>
        <v>3</v>
      </c>
      <c r="AI126" s="2">
        <f t="shared" si="27"/>
        <v>4</v>
      </c>
      <c r="AJ126" s="2">
        <f t="shared" si="27"/>
        <v>4</v>
      </c>
      <c r="AK126" s="2">
        <f t="shared" si="27"/>
        <v>1</v>
      </c>
      <c r="AL126" s="2"/>
      <c r="AM126" s="9">
        <f>SUM(AM121:AM125)</f>
        <v>34</v>
      </c>
      <c r="AN126" s="2"/>
      <c r="AO126" s="10">
        <f>SUM(AO121:AO125)</f>
        <v>1</v>
      </c>
      <c r="AP126" s="2"/>
      <c r="AQ126" s="2"/>
      <c r="AR126" s="2"/>
      <c r="AS126" s="2"/>
      <c r="AT126" s="2"/>
      <c r="AU126" s="2"/>
      <c r="AV126" s="2"/>
      <c r="AW126" s="2"/>
      <c r="AX126" s="2"/>
      <c r="AY126" s="2"/>
      <c r="AZ126" s="2"/>
      <c r="BA126" s="2"/>
      <c r="BB126" s="2"/>
      <c r="BC126" s="2"/>
      <c r="BD126" s="2"/>
      <c r="BE126" s="2"/>
    </row>
    <row r="127" spans="1:57" x14ac:dyDescent="0.3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9"/>
      <c r="AN127" s="2"/>
      <c r="AO127" s="10"/>
      <c r="AP127" s="2"/>
      <c r="AQ127" s="2"/>
      <c r="AR127" s="2"/>
      <c r="AS127" s="2"/>
      <c r="AT127" s="2"/>
      <c r="AU127" s="2"/>
      <c r="AV127" s="2"/>
      <c r="AW127" s="2"/>
      <c r="AX127" s="2"/>
      <c r="AY127" s="2"/>
      <c r="AZ127" s="2"/>
      <c r="BA127" s="2"/>
      <c r="BB127" s="2"/>
      <c r="BC127" s="2"/>
      <c r="BD127" s="2"/>
      <c r="BE127" s="2"/>
    </row>
    <row r="128" spans="1:57" x14ac:dyDescent="0.35">
      <c r="A128" s="2"/>
      <c r="B128" s="2"/>
      <c r="C128" s="2"/>
      <c r="D128" s="337" t="s">
        <v>20</v>
      </c>
      <c r="E128" s="335" t="s">
        <v>21</v>
      </c>
      <c r="F128" s="334" t="s">
        <v>23</v>
      </c>
      <c r="G128" s="334" t="s">
        <v>26</v>
      </c>
      <c r="H128" s="334" t="s">
        <v>29</v>
      </c>
      <c r="I128" s="334" t="s">
        <v>32</v>
      </c>
      <c r="J128" s="334" t="s">
        <v>35</v>
      </c>
      <c r="K128" s="334" t="s">
        <v>38</v>
      </c>
      <c r="L128" s="334" t="s">
        <v>41</v>
      </c>
      <c r="M128" s="334" t="s">
        <v>44</v>
      </c>
      <c r="N128" s="334" t="s">
        <v>47</v>
      </c>
      <c r="O128" s="334" t="s">
        <v>50</v>
      </c>
      <c r="P128" s="334" t="s">
        <v>51</v>
      </c>
      <c r="Q128" s="334" t="s">
        <v>52</v>
      </c>
      <c r="R128" s="334" t="s">
        <v>53</v>
      </c>
      <c r="S128" s="334" t="s">
        <v>54</v>
      </c>
      <c r="T128" s="334" t="s">
        <v>55</v>
      </c>
      <c r="U128" s="334" t="s">
        <v>56</v>
      </c>
      <c r="V128" s="334" t="s">
        <v>57</v>
      </c>
      <c r="W128" s="334" t="s">
        <v>58</v>
      </c>
      <c r="X128" s="334" t="s">
        <v>59</v>
      </c>
      <c r="Y128" s="334" t="s">
        <v>60</v>
      </c>
      <c r="Z128" s="334" t="s">
        <v>61</v>
      </c>
      <c r="AA128" s="334" t="s">
        <v>62</v>
      </c>
      <c r="AB128" s="334" t="s">
        <v>63</v>
      </c>
      <c r="AC128" s="334" t="s">
        <v>64</v>
      </c>
      <c r="AD128" s="334" t="s">
        <v>65</v>
      </c>
      <c r="AE128" s="334" t="s">
        <v>66</v>
      </c>
      <c r="AF128" s="334" t="s">
        <v>67</v>
      </c>
      <c r="AG128" s="334" t="s">
        <v>68</v>
      </c>
      <c r="AH128" s="334" t="s">
        <v>69</v>
      </c>
      <c r="AI128" s="334" t="s">
        <v>70</v>
      </c>
      <c r="AJ128" s="334" t="s">
        <v>71</v>
      </c>
      <c r="AK128" s="336" t="s">
        <v>72</v>
      </c>
      <c r="AL128" s="2"/>
      <c r="AM128" s="9"/>
      <c r="AN128" s="2"/>
      <c r="AO128" s="10"/>
      <c r="AP128" s="2"/>
      <c r="AQ128" s="2"/>
      <c r="AR128" s="2"/>
      <c r="AS128" s="2"/>
      <c r="AT128" s="2"/>
      <c r="AU128" s="2"/>
      <c r="AV128" s="2"/>
      <c r="AW128" s="2"/>
      <c r="AX128" s="2"/>
      <c r="AY128" s="2"/>
      <c r="AZ128" s="2"/>
      <c r="BA128" s="2"/>
      <c r="BB128" s="2"/>
      <c r="BC128" s="2"/>
      <c r="BD128" s="2"/>
      <c r="BE128" s="2"/>
    </row>
    <row r="129" spans="1:57" x14ac:dyDescent="0.35">
      <c r="A129" s="2"/>
      <c r="B129" s="2"/>
      <c r="C129" s="55" t="s">
        <v>213</v>
      </c>
      <c r="D129" s="37">
        <f>AVERAGE(D75,D86,D96,D106,D118,D126)</f>
        <v>3.3333333333333335</v>
      </c>
      <c r="E129" s="37">
        <f t="shared" ref="E129:AK129" si="28">AVERAGE(E75,E86,E96,E106,E118,E126)</f>
        <v>2.8333333333333335</v>
      </c>
      <c r="F129" s="37">
        <f t="shared" si="28"/>
        <v>4</v>
      </c>
      <c r="G129" s="37">
        <f t="shared" si="28"/>
        <v>3.1666666666666665</v>
      </c>
      <c r="H129" s="37">
        <f t="shared" si="28"/>
        <v>3</v>
      </c>
      <c r="I129" s="37">
        <f t="shared" si="28"/>
        <v>3</v>
      </c>
      <c r="J129" s="37">
        <f t="shared" si="28"/>
        <v>3.1666666666666665</v>
      </c>
      <c r="K129" s="37">
        <f t="shared" si="28"/>
        <v>2.1666666666666665</v>
      </c>
      <c r="L129" s="37">
        <f t="shared" si="28"/>
        <v>2.3333333333333335</v>
      </c>
      <c r="M129" s="37">
        <f t="shared" si="28"/>
        <v>3.3333333333333335</v>
      </c>
      <c r="N129" s="37">
        <f>AVERAGE(N75,N86,N96,N106,N118,N126)</f>
        <v>3</v>
      </c>
      <c r="O129" s="37">
        <f t="shared" si="28"/>
        <v>3.3333333333333335</v>
      </c>
      <c r="P129" s="37">
        <f t="shared" si="28"/>
        <v>3.3333333333333335</v>
      </c>
      <c r="Q129" s="37">
        <f t="shared" si="28"/>
        <v>1.3333333333333333</v>
      </c>
      <c r="R129" s="37">
        <f t="shared" si="28"/>
        <v>2.6666666666666665</v>
      </c>
      <c r="S129" s="37">
        <f t="shared" si="28"/>
        <v>3.3333333333333335</v>
      </c>
      <c r="T129" s="37">
        <f t="shared" si="28"/>
        <v>4.666666666666667</v>
      </c>
      <c r="U129" s="37">
        <f t="shared" si="28"/>
        <v>3</v>
      </c>
      <c r="V129" s="37">
        <f t="shared" si="28"/>
        <v>2.8333333333333335</v>
      </c>
      <c r="W129" s="37">
        <f t="shared" si="28"/>
        <v>2.3333333333333335</v>
      </c>
      <c r="X129" s="37">
        <f t="shared" si="28"/>
        <v>4.166666666666667</v>
      </c>
      <c r="Y129" s="37">
        <f t="shared" si="28"/>
        <v>3</v>
      </c>
      <c r="Z129" s="37">
        <f t="shared" si="28"/>
        <v>3.1666666666666665</v>
      </c>
      <c r="AA129" s="37">
        <f t="shared" si="28"/>
        <v>3.3333333333333335</v>
      </c>
      <c r="AB129" s="37">
        <f t="shared" si="28"/>
        <v>4.166666666666667</v>
      </c>
      <c r="AC129" s="37">
        <f t="shared" si="28"/>
        <v>2.6666666666666665</v>
      </c>
      <c r="AD129" s="37">
        <f t="shared" si="28"/>
        <v>3.6666666666666665</v>
      </c>
      <c r="AE129" s="37">
        <f t="shared" si="28"/>
        <v>3.3333333333333335</v>
      </c>
      <c r="AF129" s="37">
        <f t="shared" si="28"/>
        <v>4</v>
      </c>
      <c r="AG129" s="37">
        <f t="shared" si="28"/>
        <v>3.3333333333333335</v>
      </c>
      <c r="AH129" s="37">
        <f t="shared" si="28"/>
        <v>2.8333333333333335</v>
      </c>
      <c r="AI129" s="37">
        <f t="shared" si="28"/>
        <v>3.1666666666666665</v>
      </c>
      <c r="AJ129" s="37">
        <f t="shared" si="28"/>
        <v>3</v>
      </c>
      <c r="AK129" s="37">
        <f t="shared" si="28"/>
        <v>2</v>
      </c>
      <c r="AL129" s="2"/>
      <c r="AM129" s="9"/>
      <c r="AN129" s="2"/>
      <c r="AO129" s="10"/>
      <c r="AP129" s="2"/>
      <c r="AQ129" s="2"/>
      <c r="AR129" s="2"/>
      <c r="AS129" s="2"/>
      <c r="AT129" s="2"/>
      <c r="AU129" s="2"/>
      <c r="AV129" s="2"/>
      <c r="AW129" s="2"/>
      <c r="AX129" s="2"/>
      <c r="AY129" s="2"/>
      <c r="AZ129" s="2"/>
      <c r="BA129" s="2"/>
      <c r="BB129" s="2"/>
      <c r="BC129" s="2"/>
      <c r="BD129" s="2"/>
      <c r="BE129" s="2"/>
    </row>
    <row r="130" spans="1:57" x14ac:dyDescent="0.35">
      <c r="A130" s="2"/>
      <c r="B130" s="2"/>
      <c r="C130" s="26" t="s">
        <v>211</v>
      </c>
      <c r="D130" s="223">
        <f>AVERAGE(D106:AK106,D118:AK118,D126:AK126,D75:AK75,D96:AK96,D86:AK86)</f>
        <v>3.1176470588235294</v>
      </c>
      <c r="E130" s="259">
        <f t="shared" ref="E130:AK130" si="29">$D$130</f>
        <v>3.1176470588235294</v>
      </c>
      <c r="F130" s="259">
        <f t="shared" si="29"/>
        <v>3.1176470588235294</v>
      </c>
      <c r="G130" s="259">
        <f t="shared" si="29"/>
        <v>3.1176470588235294</v>
      </c>
      <c r="H130" s="259">
        <f t="shared" si="29"/>
        <v>3.1176470588235294</v>
      </c>
      <c r="I130" s="259">
        <f t="shared" si="29"/>
        <v>3.1176470588235294</v>
      </c>
      <c r="J130" s="259">
        <f t="shared" si="29"/>
        <v>3.1176470588235294</v>
      </c>
      <c r="K130" s="259">
        <f t="shared" si="29"/>
        <v>3.1176470588235294</v>
      </c>
      <c r="L130" s="259">
        <f t="shared" si="29"/>
        <v>3.1176470588235294</v>
      </c>
      <c r="M130" s="259">
        <f t="shared" si="29"/>
        <v>3.1176470588235294</v>
      </c>
      <c r="N130" s="259">
        <f t="shared" si="29"/>
        <v>3.1176470588235294</v>
      </c>
      <c r="O130" s="259">
        <f t="shared" si="29"/>
        <v>3.1176470588235294</v>
      </c>
      <c r="P130" s="259">
        <f t="shared" si="29"/>
        <v>3.1176470588235294</v>
      </c>
      <c r="Q130" s="259">
        <f t="shared" si="29"/>
        <v>3.1176470588235294</v>
      </c>
      <c r="R130" s="259">
        <f t="shared" si="29"/>
        <v>3.1176470588235294</v>
      </c>
      <c r="S130" s="259">
        <f t="shared" si="29"/>
        <v>3.1176470588235294</v>
      </c>
      <c r="T130" s="259">
        <f t="shared" si="29"/>
        <v>3.1176470588235294</v>
      </c>
      <c r="U130" s="259">
        <f t="shared" si="29"/>
        <v>3.1176470588235294</v>
      </c>
      <c r="V130" s="259">
        <f t="shared" si="29"/>
        <v>3.1176470588235294</v>
      </c>
      <c r="W130" s="259">
        <f t="shared" si="29"/>
        <v>3.1176470588235294</v>
      </c>
      <c r="X130" s="259">
        <f t="shared" si="29"/>
        <v>3.1176470588235294</v>
      </c>
      <c r="Y130" s="259">
        <f t="shared" si="29"/>
        <v>3.1176470588235294</v>
      </c>
      <c r="Z130" s="259">
        <f t="shared" si="29"/>
        <v>3.1176470588235294</v>
      </c>
      <c r="AA130" s="259">
        <f t="shared" si="29"/>
        <v>3.1176470588235294</v>
      </c>
      <c r="AB130" s="259">
        <f t="shared" si="29"/>
        <v>3.1176470588235294</v>
      </c>
      <c r="AC130" s="259">
        <f t="shared" si="29"/>
        <v>3.1176470588235294</v>
      </c>
      <c r="AD130" s="259">
        <f t="shared" si="29"/>
        <v>3.1176470588235294</v>
      </c>
      <c r="AE130" s="259">
        <f t="shared" si="29"/>
        <v>3.1176470588235294</v>
      </c>
      <c r="AF130" s="259">
        <f t="shared" si="29"/>
        <v>3.1176470588235294</v>
      </c>
      <c r="AG130" s="259">
        <f t="shared" si="29"/>
        <v>3.1176470588235294</v>
      </c>
      <c r="AH130" s="259">
        <f t="shared" si="29"/>
        <v>3.1176470588235294</v>
      </c>
      <c r="AI130" s="259">
        <f t="shared" si="29"/>
        <v>3.1176470588235294</v>
      </c>
      <c r="AJ130" s="259">
        <f t="shared" si="29"/>
        <v>3.1176470588235294</v>
      </c>
      <c r="AK130" s="259">
        <f t="shared" si="29"/>
        <v>3.1176470588235294</v>
      </c>
      <c r="AL130" s="2"/>
      <c r="AM130" s="9"/>
      <c r="AN130" s="2"/>
      <c r="AO130" s="10"/>
      <c r="AP130" s="2"/>
      <c r="AQ130" s="2"/>
      <c r="AR130" s="2"/>
      <c r="AS130" s="2"/>
      <c r="AT130" s="2"/>
      <c r="AU130" s="2"/>
      <c r="AV130" s="2"/>
      <c r="AW130" s="2"/>
      <c r="AX130" s="2"/>
      <c r="AY130" s="2"/>
      <c r="AZ130" s="2"/>
      <c r="BA130" s="2"/>
      <c r="BB130" s="2"/>
      <c r="BC130" s="2"/>
      <c r="BD130" s="2"/>
      <c r="BE130" s="2"/>
    </row>
    <row r="131" spans="1:57" x14ac:dyDescent="0.3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9"/>
      <c r="AN131" s="2"/>
      <c r="AO131" s="10"/>
      <c r="AP131" s="2"/>
      <c r="AQ131" s="2"/>
      <c r="AR131" s="2"/>
      <c r="AS131" s="2"/>
      <c r="AT131" s="2"/>
      <c r="AU131" s="2"/>
      <c r="AV131" s="2"/>
      <c r="AW131" s="2"/>
      <c r="AX131" s="2"/>
      <c r="AY131" s="2"/>
      <c r="AZ131" s="2"/>
      <c r="BA131" s="2"/>
      <c r="BB131" s="2"/>
      <c r="BC131" s="2"/>
      <c r="BD131" s="2"/>
      <c r="BE131" s="2"/>
    </row>
    <row r="132" spans="1:57" x14ac:dyDescent="0.3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9"/>
      <c r="AN132" s="2"/>
      <c r="AO132" s="10"/>
      <c r="AP132" s="2"/>
      <c r="AQ132" s="2"/>
      <c r="AR132" s="2"/>
      <c r="AS132" s="2"/>
      <c r="AT132" s="2"/>
      <c r="AU132" s="2"/>
      <c r="AV132" s="2"/>
      <c r="AW132" s="2"/>
      <c r="AX132" s="2"/>
      <c r="AY132" s="2"/>
      <c r="AZ132" s="2"/>
      <c r="BA132" s="2"/>
      <c r="BB132" s="2"/>
      <c r="BC132" s="2"/>
      <c r="BD132" s="2"/>
      <c r="BE132" s="2"/>
    </row>
    <row r="133" spans="1:57" x14ac:dyDescent="0.3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9"/>
      <c r="AN133" s="2"/>
      <c r="AO133" s="10"/>
      <c r="AP133" s="2"/>
      <c r="AQ133" s="2"/>
      <c r="AR133" s="2"/>
      <c r="AS133" s="2"/>
      <c r="AT133" s="2"/>
      <c r="AU133" s="2"/>
      <c r="AV133" s="2"/>
      <c r="AW133" s="2"/>
      <c r="AX133" s="2"/>
      <c r="AY133" s="2"/>
      <c r="AZ133" s="2"/>
      <c r="BA133" s="2"/>
      <c r="BB133" s="2"/>
      <c r="BC133" s="2"/>
      <c r="BD133" s="2"/>
      <c r="BE133" s="2"/>
    </row>
    <row r="134" spans="1:57" x14ac:dyDescent="0.3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9"/>
      <c r="AN134" s="2"/>
      <c r="AO134" s="10"/>
      <c r="AP134" s="2"/>
      <c r="AQ134" s="2"/>
      <c r="AR134" s="2"/>
      <c r="AS134" s="2"/>
      <c r="AT134" s="2"/>
      <c r="AU134" s="2"/>
      <c r="AV134" s="2"/>
      <c r="AW134" s="2"/>
      <c r="AX134" s="2"/>
      <c r="AY134" s="2"/>
      <c r="AZ134" s="2"/>
      <c r="BA134" s="2"/>
      <c r="BB134" s="2"/>
      <c r="BC134" s="2"/>
      <c r="BD134" s="2"/>
      <c r="BE134" s="2"/>
    </row>
    <row r="135" spans="1:57" x14ac:dyDescent="0.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9"/>
      <c r="AN135" s="2"/>
      <c r="AO135" s="10"/>
      <c r="AP135" s="2"/>
      <c r="AQ135" s="2"/>
      <c r="AR135" s="2"/>
      <c r="AS135" s="2"/>
      <c r="AT135" s="2"/>
      <c r="AU135" s="2"/>
      <c r="AV135" s="2"/>
      <c r="AW135" s="2"/>
      <c r="AX135" s="2"/>
      <c r="AY135" s="2"/>
      <c r="AZ135" s="2"/>
      <c r="BA135" s="2"/>
      <c r="BB135" s="2"/>
      <c r="BC135" s="2"/>
      <c r="BD135" s="2"/>
      <c r="BE135" s="2"/>
    </row>
    <row r="136" spans="1:57" x14ac:dyDescent="0.3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9"/>
      <c r="AN136" s="2"/>
      <c r="AO136" s="10"/>
      <c r="AP136" s="2"/>
      <c r="AQ136" s="2"/>
      <c r="AR136" s="2"/>
      <c r="AS136" s="2"/>
      <c r="AT136" s="2"/>
      <c r="AU136" s="2"/>
      <c r="AV136" s="2"/>
      <c r="AW136" s="2"/>
      <c r="AX136" s="2"/>
      <c r="AY136" s="2"/>
      <c r="AZ136" s="2"/>
      <c r="BA136" s="2"/>
      <c r="BB136" s="2"/>
      <c r="BC136" s="2"/>
      <c r="BD136" s="2"/>
      <c r="BE136" s="2"/>
    </row>
    <row r="137" spans="1:57" x14ac:dyDescent="0.3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9"/>
      <c r="AN137" s="2"/>
      <c r="AO137" s="10"/>
      <c r="AP137" s="2"/>
      <c r="AQ137" s="2"/>
      <c r="AR137" s="2"/>
      <c r="AS137" s="2"/>
      <c r="AT137" s="2"/>
      <c r="AU137" s="2"/>
      <c r="AV137" s="2"/>
      <c r="AW137" s="2"/>
      <c r="AX137" s="2"/>
      <c r="AY137" s="2"/>
      <c r="AZ137" s="2"/>
      <c r="BA137" s="2"/>
      <c r="BB137" s="2"/>
      <c r="BC137" s="2"/>
      <c r="BD137" s="2"/>
      <c r="BE137" s="2"/>
    </row>
    <row r="138" spans="1:57" x14ac:dyDescent="0.3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9"/>
      <c r="AN138" s="2"/>
      <c r="AO138" s="10"/>
      <c r="AP138" s="2"/>
      <c r="AQ138" s="2"/>
      <c r="AR138" s="2"/>
      <c r="AS138" s="2"/>
      <c r="AT138" s="2"/>
      <c r="AU138" s="2"/>
      <c r="AV138" s="2"/>
      <c r="AW138" s="2"/>
      <c r="AX138" s="2"/>
      <c r="AY138" s="2"/>
      <c r="AZ138" s="2"/>
      <c r="BA138" s="2"/>
      <c r="BB138" s="2"/>
      <c r="BC138" s="2"/>
      <c r="BD138" s="2"/>
      <c r="BE138" s="2"/>
    </row>
    <row r="139" spans="1:57" x14ac:dyDescent="0.3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9"/>
      <c r="AN139" s="2"/>
      <c r="AO139" s="10"/>
      <c r="AP139" s="2"/>
      <c r="AQ139" s="2"/>
      <c r="AR139" s="2"/>
      <c r="AS139" s="2"/>
      <c r="AT139" s="2"/>
      <c r="AU139" s="2"/>
      <c r="AV139" s="2"/>
      <c r="AW139" s="2"/>
      <c r="AX139" s="2"/>
      <c r="AY139" s="2"/>
      <c r="AZ139" s="2"/>
      <c r="BA139" s="2"/>
      <c r="BB139" s="2"/>
      <c r="BC139" s="2"/>
      <c r="BD139" s="2"/>
      <c r="BE139" s="2"/>
    </row>
    <row r="140" spans="1:57" x14ac:dyDescent="0.3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9"/>
      <c r="AN140" s="2"/>
      <c r="AO140" s="10"/>
      <c r="AP140" s="2"/>
      <c r="AQ140" s="2"/>
      <c r="AR140" s="2"/>
      <c r="AS140" s="2"/>
      <c r="AT140" s="2"/>
      <c r="AU140" s="2"/>
      <c r="AV140" s="2"/>
      <c r="AW140" s="2"/>
      <c r="AX140" s="2"/>
      <c r="AY140" s="2"/>
      <c r="AZ140" s="2"/>
      <c r="BA140" s="2"/>
      <c r="BB140" s="2"/>
      <c r="BC140" s="2"/>
      <c r="BD140" s="2"/>
      <c r="BE140" s="2"/>
    </row>
    <row r="141" spans="1:57" x14ac:dyDescent="0.3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9"/>
      <c r="AN141" s="2"/>
      <c r="AO141" s="10"/>
      <c r="AP141" s="2"/>
      <c r="AQ141" s="2"/>
      <c r="AR141" s="2"/>
      <c r="AS141" s="2"/>
      <c r="AT141" s="2"/>
      <c r="AU141" s="2"/>
      <c r="AV141" s="2"/>
      <c r="AW141" s="2"/>
      <c r="AX141" s="2"/>
      <c r="AY141" s="2"/>
      <c r="AZ141" s="2"/>
      <c r="BA141" s="2"/>
      <c r="BB141" s="2"/>
      <c r="BC141" s="2"/>
      <c r="BD141" s="2"/>
      <c r="BE141" s="2"/>
    </row>
    <row r="142" spans="1:57" x14ac:dyDescent="0.3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9"/>
      <c r="AN142" s="2"/>
      <c r="AO142" s="10"/>
      <c r="AP142" s="2"/>
      <c r="AQ142" s="2"/>
      <c r="AR142" s="2"/>
      <c r="AS142" s="2"/>
      <c r="AT142" s="2"/>
      <c r="AU142" s="2"/>
      <c r="AV142" s="2"/>
      <c r="AW142" s="2"/>
      <c r="AX142" s="2"/>
      <c r="AY142" s="2"/>
      <c r="AZ142" s="2"/>
      <c r="BA142" s="2"/>
      <c r="BB142" s="2"/>
      <c r="BC142" s="2"/>
      <c r="BD142" s="2"/>
      <c r="BE142" s="2"/>
    </row>
    <row r="143" spans="1:57" x14ac:dyDescent="0.3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9"/>
      <c r="AN143" s="2"/>
      <c r="AO143" s="10"/>
      <c r="AP143" s="2"/>
      <c r="AQ143" s="2"/>
      <c r="AR143" s="2"/>
      <c r="AS143" s="2"/>
      <c r="AT143" s="2"/>
      <c r="AU143" s="2"/>
      <c r="AV143" s="2"/>
      <c r="AW143" s="2"/>
      <c r="AX143" s="2"/>
      <c r="AY143" s="2"/>
      <c r="AZ143" s="2"/>
      <c r="BA143" s="2"/>
      <c r="BB143" s="2"/>
      <c r="BC143" s="2"/>
      <c r="BD143" s="2"/>
      <c r="BE143" s="2"/>
    </row>
    <row r="144" spans="1:57" x14ac:dyDescent="0.3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9"/>
      <c r="AN144" s="2"/>
      <c r="AO144" s="10"/>
      <c r="AP144" s="2"/>
      <c r="AQ144" s="2"/>
      <c r="AR144" s="2"/>
      <c r="AS144" s="2"/>
      <c r="AT144" s="2"/>
      <c r="AU144" s="2"/>
      <c r="AV144" s="2"/>
      <c r="AW144" s="2"/>
      <c r="AX144" s="2"/>
      <c r="AY144" s="2"/>
      <c r="AZ144" s="2"/>
      <c r="BA144" s="2"/>
      <c r="BB144" s="2"/>
      <c r="BC144" s="2"/>
      <c r="BD144" s="2"/>
      <c r="BE144" s="2"/>
    </row>
    <row r="145" spans="1:57" x14ac:dyDescent="0.3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9"/>
      <c r="AN145" s="2"/>
      <c r="AO145" s="10"/>
      <c r="AP145" s="2"/>
      <c r="AQ145" s="2"/>
      <c r="AR145" s="2"/>
      <c r="AS145" s="2"/>
      <c r="AT145" s="2"/>
      <c r="AU145" s="2"/>
      <c r="AV145" s="2"/>
      <c r="AW145" s="2"/>
      <c r="AX145" s="2"/>
      <c r="AY145" s="2"/>
      <c r="AZ145" s="2"/>
      <c r="BA145" s="2"/>
      <c r="BB145" s="2"/>
      <c r="BC145" s="2"/>
      <c r="BD145" s="2"/>
      <c r="BE145" s="2"/>
    </row>
    <row r="146" spans="1:57" x14ac:dyDescent="0.3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9"/>
      <c r="AN146" s="2"/>
      <c r="AO146" s="10"/>
      <c r="AP146" s="2"/>
      <c r="AQ146" s="2"/>
      <c r="AR146" s="2"/>
      <c r="AS146" s="2"/>
      <c r="AT146" s="2"/>
      <c r="AU146" s="2"/>
      <c r="AV146" s="2"/>
      <c r="AW146" s="2"/>
      <c r="AX146" s="2"/>
      <c r="AY146" s="2"/>
      <c r="AZ146" s="2"/>
      <c r="BA146" s="2"/>
      <c r="BB146" s="2"/>
      <c r="BC146" s="2"/>
      <c r="BD146" s="2"/>
      <c r="BE146" s="2"/>
    </row>
    <row r="147" spans="1:57" x14ac:dyDescent="0.3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9"/>
      <c r="AN147" s="2"/>
      <c r="AO147" s="10"/>
      <c r="AP147" s="2"/>
      <c r="AQ147" s="2"/>
      <c r="AR147" s="2"/>
      <c r="AS147" s="2"/>
      <c r="AT147" s="2"/>
      <c r="AU147" s="2"/>
      <c r="AV147" s="2"/>
      <c r="AW147" s="2"/>
      <c r="AX147" s="2"/>
      <c r="AY147" s="2"/>
      <c r="AZ147" s="2"/>
      <c r="BA147" s="2"/>
      <c r="BB147" s="2"/>
      <c r="BC147" s="2"/>
      <c r="BD147" s="2"/>
      <c r="BE147" s="2"/>
    </row>
    <row r="148" spans="1:57" x14ac:dyDescent="0.3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9"/>
      <c r="AN148" s="2"/>
      <c r="AO148" s="10"/>
      <c r="AP148" s="2"/>
      <c r="AQ148" s="2"/>
      <c r="AR148" s="2"/>
      <c r="AS148" s="2"/>
      <c r="AT148" s="2"/>
      <c r="AU148" s="2"/>
      <c r="AV148" s="2"/>
      <c r="AW148" s="2"/>
      <c r="AX148" s="2"/>
      <c r="AY148" s="2"/>
      <c r="AZ148" s="2"/>
      <c r="BA148" s="2"/>
      <c r="BB148" s="2"/>
      <c r="BC148" s="2"/>
      <c r="BD148" s="2"/>
      <c r="BE148" s="2"/>
    </row>
    <row r="149" spans="1:57" x14ac:dyDescent="0.3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9"/>
      <c r="AN149" s="2"/>
      <c r="AO149" s="10"/>
      <c r="AP149" s="2"/>
      <c r="AQ149" s="2"/>
      <c r="AR149" s="2"/>
      <c r="AS149" s="2"/>
      <c r="AT149" s="2"/>
      <c r="AU149" s="2"/>
      <c r="AV149" s="2"/>
      <c r="AW149" s="2"/>
      <c r="AX149" s="2"/>
      <c r="AY149" s="2"/>
      <c r="AZ149" s="2"/>
      <c r="BA149" s="2"/>
      <c r="BB149" s="2"/>
      <c r="BC149" s="2"/>
      <c r="BD149" s="2"/>
      <c r="BE149" s="2"/>
    </row>
    <row r="150" spans="1:57" x14ac:dyDescent="0.3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9"/>
      <c r="AN150" s="2"/>
      <c r="AO150" s="10"/>
      <c r="AP150" s="2"/>
      <c r="AQ150" s="2"/>
      <c r="AR150" s="2"/>
      <c r="AS150" s="2"/>
      <c r="AT150" s="2"/>
      <c r="AU150" s="2"/>
      <c r="AV150" s="2"/>
      <c r="AW150" s="2"/>
      <c r="AX150" s="2"/>
      <c r="AY150" s="2"/>
      <c r="AZ150" s="2"/>
      <c r="BA150" s="2"/>
      <c r="BB150" s="2"/>
      <c r="BC150" s="2"/>
      <c r="BD150" s="2"/>
      <c r="BE150" s="2"/>
    </row>
    <row r="151" spans="1:57" x14ac:dyDescent="0.3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9"/>
      <c r="AN151" s="2"/>
      <c r="AO151" s="10"/>
      <c r="AP151" s="2"/>
      <c r="AQ151" s="2"/>
      <c r="AR151" s="2"/>
      <c r="AS151" s="2"/>
      <c r="AT151" s="2"/>
      <c r="AU151" s="2"/>
      <c r="AV151" s="2"/>
      <c r="AW151" s="2"/>
      <c r="AX151" s="2"/>
      <c r="AY151" s="2"/>
      <c r="AZ151" s="2"/>
      <c r="BA151" s="2"/>
      <c r="BB151" s="2"/>
      <c r="BC151" s="2"/>
      <c r="BD151" s="2"/>
      <c r="BE151" s="2"/>
    </row>
    <row r="152" spans="1:57" x14ac:dyDescent="0.3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9"/>
      <c r="AN152" s="2"/>
      <c r="AO152" s="10"/>
      <c r="AP152" s="2"/>
      <c r="AQ152" s="2"/>
      <c r="AR152" s="2"/>
      <c r="AS152" s="2"/>
      <c r="AT152" s="2"/>
      <c r="AU152" s="2"/>
      <c r="AV152" s="2"/>
      <c r="AW152" s="2"/>
      <c r="AX152" s="2"/>
      <c r="AY152" s="2"/>
      <c r="AZ152" s="2"/>
      <c r="BA152" s="2"/>
      <c r="BB152" s="2"/>
      <c r="BC152" s="2"/>
      <c r="BD152" s="2"/>
      <c r="BE152" s="2"/>
    </row>
    <row r="153" spans="1:57" x14ac:dyDescent="0.3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9"/>
      <c r="AN153" s="2"/>
      <c r="AO153" s="10"/>
      <c r="AP153" s="2"/>
      <c r="AQ153" s="2"/>
      <c r="AR153" s="2"/>
      <c r="AS153" s="2"/>
      <c r="AT153" s="2"/>
      <c r="AU153" s="2"/>
      <c r="AV153" s="2"/>
      <c r="AW153" s="2"/>
      <c r="AX153" s="2"/>
      <c r="AY153" s="2"/>
      <c r="AZ153" s="2"/>
      <c r="BA153" s="2"/>
      <c r="BB153" s="2"/>
      <c r="BC153" s="2"/>
      <c r="BD153" s="2"/>
      <c r="BE153" s="2"/>
    </row>
    <row r="154" spans="1:57" x14ac:dyDescent="0.3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9"/>
      <c r="AN154" s="2"/>
      <c r="AO154" s="10"/>
      <c r="AP154" s="2"/>
      <c r="AQ154" s="2"/>
      <c r="AR154" s="2"/>
      <c r="AS154" s="2"/>
      <c r="AT154" s="2"/>
      <c r="AU154" s="2"/>
      <c r="AV154" s="2"/>
      <c r="AW154" s="2"/>
      <c r="AX154" s="2"/>
      <c r="AY154" s="2"/>
      <c r="AZ154" s="2"/>
      <c r="BA154" s="2"/>
      <c r="BB154" s="2"/>
      <c r="BC154" s="2"/>
      <c r="BD154" s="2"/>
      <c r="BE154" s="2"/>
    </row>
    <row r="155" spans="1:57" x14ac:dyDescent="0.3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9"/>
      <c r="AN155" s="2"/>
      <c r="AO155" s="10"/>
      <c r="AP155" s="2"/>
      <c r="AQ155" s="2"/>
      <c r="AR155" s="2"/>
      <c r="AS155" s="2"/>
      <c r="AT155" s="2"/>
      <c r="AU155" s="2"/>
      <c r="AV155" s="2"/>
      <c r="AW155" s="2"/>
      <c r="AX155" s="2"/>
      <c r="AY155" s="2"/>
      <c r="AZ155" s="2"/>
      <c r="BA155" s="2"/>
      <c r="BB155" s="2"/>
      <c r="BC155" s="2"/>
      <c r="BD155" s="2"/>
      <c r="BE155" s="2"/>
    </row>
    <row r="156" spans="1:57" x14ac:dyDescent="0.3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9"/>
      <c r="AN156" s="2"/>
      <c r="AO156" s="10"/>
      <c r="AP156" s="2"/>
      <c r="AQ156" s="2"/>
      <c r="AR156" s="2"/>
      <c r="AS156" s="2"/>
      <c r="AT156" s="2"/>
      <c r="AU156" s="2"/>
      <c r="AV156" s="2"/>
      <c r="AW156" s="2"/>
      <c r="AX156" s="2"/>
      <c r="AY156" s="2"/>
      <c r="AZ156" s="2"/>
      <c r="BA156" s="2"/>
      <c r="BB156" s="2"/>
      <c r="BC156" s="2"/>
      <c r="BD156" s="2"/>
      <c r="BE156" s="2"/>
    </row>
    <row r="157" spans="1:57" x14ac:dyDescent="0.3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9"/>
      <c r="AN157" s="2"/>
      <c r="AO157" s="10"/>
      <c r="AP157" s="2"/>
      <c r="AQ157" s="2"/>
      <c r="AR157" s="2"/>
      <c r="AS157" s="2"/>
      <c r="AT157" s="2"/>
      <c r="AU157" s="2"/>
      <c r="AV157" s="2"/>
      <c r="AW157" s="2"/>
      <c r="AX157" s="2"/>
      <c r="AY157" s="2"/>
      <c r="AZ157" s="2"/>
      <c r="BA157" s="2"/>
      <c r="BB157" s="2"/>
      <c r="BC157" s="2"/>
      <c r="BD157" s="2"/>
      <c r="BE157" s="2"/>
    </row>
    <row r="158" spans="1:57" x14ac:dyDescent="0.3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9"/>
      <c r="AN158" s="2"/>
      <c r="AO158" s="10"/>
      <c r="AP158" s="2"/>
      <c r="AQ158" s="2"/>
      <c r="AR158" s="2"/>
      <c r="AS158" s="2"/>
      <c r="AT158" s="2"/>
      <c r="AU158" s="2"/>
      <c r="AV158" s="2"/>
      <c r="AW158" s="2"/>
      <c r="AX158" s="2"/>
      <c r="AY158" s="2"/>
      <c r="AZ158" s="2"/>
      <c r="BA158" s="2"/>
      <c r="BB158" s="2"/>
      <c r="BC158" s="2"/>
      <c r="BD158" s="2"/>
      <c r="BE158" s="2"/>
    </row>
    <row r="159" spans="1:57" x14ac:dyDescent="0.3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9"/>
      <c r="AN159" s="2"/>
      <c r="AO159" s="10"/>
      <c r="AP159" s="2"/>
      <c r="AQ159" s="2"/>
      <c r="AR159" s="2"/>
      <c r="AS159" s="2"/>
      <c r="AT159" s="2"/>
      <c r="AU159" s="2"/>
      <c r="AV159" s="2"/>
      <c r="AW159" s="2"/>
      <c r="AX159" s="2"/>
      <c r="AY159" s="2"/>
      <c r="AZ159" s="2"/>
      <c r="BA159" s="2"/>
      <c r="BB159" s="2"/>
      <c r="BC159" s="2"/>
      <c r="BD159" s="2"/>
      <c r="BE159" s="2"/>
    </row>
    <row r="160" spans="1:57" x14ac:dyDescent="0.3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9"/>
      <c r="AN160" s="2"/>
      <c r="AO160" s="10"/>
      <c r="AP160" s="2"/>
      <c r="AQ160" s="2"/>
      <c r="AR160" s="2"/>
      <c r="AS160" s="2"/>
      <c r="AT160" s="2"/>
      <c r="AU160" s="2"/>
      <c r="AV160" s="2"/>
      <c r="AW160" s="2"/>
      <c r="AX160" s="2"/>
      <c r="AY160" s="2"/>
      <c r="AZ160" s="2"/>
      <c r="BA160" s="2"/>
      <c r="BB160" s="2"/>
      <c r="BC160" s="2"/>
      <c r="BD160" s="2"/>
      <c r="BE160" s="2"/>
    </row>
    <row r="161" spans="1:57" x14ac:dyDescent="0.3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9"/>
      <c r="AN161" s="2"/>
      <c r="AO161" s="10"/>
      <c r="AP161" s="2"/>
      <c r="AQ161" s="2"/>
      <c r="AR161" s="2"/>
      <c r="AS161" s="2"/>
      <c r="AT161" s="2"/>
      <c r="AU161" s="2"/>
      <c r="AV161" s="2"/>
      <c r="AW161" s="2"/>
      <c r="AX161" s="2"/>
      <c r="AY161" s="2"/>
      <c r="AZ161" s="2"/>
      <c r="BA161" s="2"/>
      <c r="BB161" s="2"/>
      <c r="BC161" s="2"/>
      <c r="BD161" s="2"/>
      <c r="BE161" s="2"/>
    </row>
    <row r="162" spans="1:57" x14ac:dyDescent="0.3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row>
    <row r="163" spans="1:57" s="36" customFormat="1" ht="26" x14ac:dyDescent="0.6">
      <c r="A163" s="35">
        <v>1</v>
      </c>
      <c r="B163" s="35"/>
      <c r="C163" s="35" t="s">
        <v>256</v>
      </c>
    </row>
    <row r="164" spans="1:57" s="36" customFormat="1" x14ac:dyDescent="0.35">
      <c r="D164" s="337" t="s">
        <v>20</v>
      </c>
      <c r="E164" s="335" t="s">
        <v>21</v>
      </c>
      <c r="F164" s="334" t="s">
        <v>23</v>
      </c>
      <c r="G164" s="334" t="s">
        <v>26</v>
      </c>
      <c r="H164" s="334" t="s">
        <v>29</v>
      </c>
      <c r="I164" s="334" t="s">
        <v>32</v>
      </c>
      <c r="J164" s="334" t="s">
        <v>35</v>
      </c>
      <c r="K164" s="334" t="s">
        <v>38</v>
      </c>
      <c r="L164" s="334" t="s">
        <v>41</v>
      </c>
      <c r="M164" s="334" t="s">
        <v>44</v>
      </c>
      <c r="N164" s="334" t="s">
        <v>47</v>
      </c>
      <c r="O164" s="334" t="s">
        <v>50</v>
      </c>
      <c r="P164" s="334" t="s">
        <v>51</v>
      </c>
      <c r="Q164" s="334" t="s">
        <v>52</v>
      </c>
      <c r="R164" s="334" t="s">
        <v>53</v>
      </c>
      <c r="S164" s="334" t="s">
        <v>54</v>
      </c>
      <c r="T164" s="334" t="s">
        <v>55</v>
      </c>
      <c r="U164" s="334" t="s">
        <v>56</v>
      </c>
      <c r="V164" s="334" t="s">
        <v>57</v>
      </c>
      <c r="W164" s="334" t="s">
        <v>58</v>
      </c>
      <c r="X164" s="334" t="s">
        <v>59</v>
      </c>
      <c r="Y164" s="334" t="s">
        <v>60</v>
      </c>
      <c r="Z164" s="334" t="s">
        <v>61</v>
      </c>
      <c r="AA164" s="334" t="s">
        <v>62</v>
      </c>
      <c r="AB164" s="334" t="s">
        <v>63</v>
      </c>
      <c r="AC164" s="334" t="s">
        <v>64</v>
      </c>
      <c r="AD164" s="334" t="s">
        <v>65</v>
      </c>
      <c r="AE164" s="334" t="s">
        <v>66</v>
      </c>
      <c r="AF164" s="334" t="s">
        <v>67</v>
      </c>
      <c r="AG164" s="334" t="s">
        <v>68</v>
      </c>
      <c r="AH164" s="334" t="s">
        <v>69</v>
      </c>
      <c r="AI164" s="334" t="s">
        <v>70</v>
      </c>
      <c r="AJ164" s="334" t="s">
        <v>71</v>
      </c>
      <c r="AK164" s="336" t="s">
        <v>72</v>
      </c>
    </row>
    <row r="165" spans="1:57" s="36" customFormat="1" x14ac:dyDescent="0.35">
      <c r="C165" s="44" t="s">
        <v>257</v>
      </c>
      <c r="D165" s="37">
        <f t="shared" ref="D165:AK165" si="30">AVERAGE(D12,D22,D30,D75,D86,D96,D106,D118,D126)</f>
        <v>3.1111111111111112</v>
      </c>
      <c r="E165" s="37">
        <f t="shared" si="30"/>
        <v>2.6666666666666665</v>
      </c>
      <c r="F165" s="37">
        <f t="shared" si="30"/>
        <v>4</v>
      </c>
      <c r="G165" s="37">
        <f t="shared" si="30"/>
        <v>3.1111111111111112</v>
      </c>
      <c r="H165" s="37">
        <f t="shared" si="30"/>
        <v>2.7777777777777777</v>
      </c>
      <c r="I165" s="37">
        <f t="shared" si="30"/>
        <v>3</v>
      </c>
      <c r="J165" s="37">
        <f t="shared" si="30"/>
        <v>3</v>
      </c>
      <c r="K165" s="37">
        <f t="shared" si="30"/>
        <v>2.1111111111111112</v>
      </c>
      <c r="L165" s="37">
        <f t="shared" si="30"/>
        <v>2.4444444444444446</v>
      </c>
      <c r="M165" s="37">
        <f t="shared" si="30"/>
        <v>2.7777777777777777</v>
      </c>
      <c r="N165" s="37">
        <f t="shared" si="30"/>
        <v>2.8888888888888888</v>
      </c>
      <c r="O165" s="37">
        <f t="shared" si="30"/>
        <v>3.2222222222222223</v>
      </c>
      <c r="P165" s="37">
        <f t="shared" si="30"/>
        <v>3.3333333333333335</v>
      </c>
      <c r="Q165" s="37">
        <f t="shared" si="30"/>
        <v>1.5555555555555556</v>
      </c>
      <c r="R165" s="37">
        <f t="shared" si="30"/>
        <v>2.7777777777777777</v>
      </c>
      <c r="S165" s="37">
        <f t="shared" si="30"/>
        <v>3.3333333333333335</v>
      </c>
      <c r="T165" s="37">
        <f t="shared" si="30"/>
        <v>4.7777777777777777</v>
      </c>
      <c r="U165" s="37">
        <f t="shared" si="30"/>
        <v>2.8888888888888888</v>
      </c>
      <c r="V165" s="37">
        <f t="shared" si="30"/>
        <v>2.8888888888888888</v>
      </c>
      <c r="W165" s="37">
        <f t="shared" si="30"/>
        <v>2.3333333333333335</v>
      </c>
      <c r="X165" s="37">
        <f t="shared" si="30"/>
        <v>4.2222222222222223</v>
      </c>
      <c r="Y165" s="37">
        <f t="shared" si="30"/>
        <v>3.2222222222222223</v>
      </c>
      <c r="Z165" s="37">
        <f t="shared" si="30"/>
        <v>2.7777777777777777</v>
      </c>
      <c r="AA165" s="37">
        <f t="shared" si="30"/>
        <v>3.1111111111111112</v>
      </c>
      <c r="AB165" s="37">
        <f t="shared" si="30"/>
        <v>4.2222222222222223</v>
      </c>
      <c r="AC165" s="37">
        <f t="shared" si="30"/>
        <v>2.6666666666666665</v>
      </c>
      <c r="AD165" s="37">
        <f t="shared" si="30"/>
        <v>2.7777777777777777</v>
      </c>
      <c r="AE165" s="37">
        <f t="shared" si="30"/>
        <v>3.3333333333333335</v>
      </c>
      <c r="AF165" s="37">
        <f t="shared" si="30"/>
        <v>3.5555555555555554</v>
      </c>
      <c r="AG165" s="37">
        <f t="shared" si="30"/>
        <v>2.8888888888888888</v>
      </c>
      <c r="AH165" s="37">
        <f t="shared" si="30"/>
        <v>2.6666666666666665</v>
      </c>
      <c r="AI165" s="37">
        <f t="shared" si="30"/>
        <v>3.2222222222222223</v>
      </c>
      <c r="AJ165" s="37">
        <f t="shared" si="30"/>
        <v>2.8888888888888888</v>
      </c>
      <c r="AK165" s="37">
        <f t="shared" si="30"/>
        <v>1.8888888888888888</v>
      </c>
    </row>
    <row r="166" spans="1:57" s="36" customFormat="1" x14ac:dyDescent="0.35">
      <c r="C166" s="38" t="s">
        <v>211</v>
      </c>
      <c r="D166" s="257">
        <f>AVERAGE(D75:AK75,D86:AK86,D96:AK96,D12:AK12,D30:AK30,D22:AK22,D106:AK106,D118:AK118,D126:AK126)</f>
        <v>3.0130718954248366</v>
      </c>
      <c r="E166" s="258">
        <f t="shared" ref="E166:AK166" si="31">$D$166</f>
        <v>3.0130718954248366</v>
      </c>
      <c r="F166" s="258">
        <f t="shared" si="31"/>
        <v>3.0130718954248366</v>
      </c>
      <c r="G166" s="258">
        <f t="shared" si="31"/>
        <v>3.0130718954248366</v>
      </c>
      <c r="H166" s="258">
        <f t="shared" si="31"/>
        <v>3.0130718954248366</v>
      </c>
      <c r="I166" s="258">
        <f t="shared" si="31"/>
        <v>3.0130718954248366</v>
      </c>
      <c r="J166" s="258">
        <f t="shared" si="31"/>
        <v>3.0130718954248366</v>
      </c>
      <c r="K166" s="258">
        <f t="shared" si="31"/>
        <v>3.0130718954248366</v>
      </c>
      <c r="L166" s="258">
        <f t="shared" si="31"/>
        <v>3.0130718954248366</v>
      </c>
      <c r="M166" s="258">
        <f t="shared" si="31"/>
        <v>3.0130718954248366</v>
      </c>
      <c r="N166" s="258">
        <f t="shared" si="31"/>
        <v>3.0130718954248366</v>
      </c>
      <c r="O166" s="258">
        <f t="shared" si="31"/>
        <v>3.0130718954248366</v>
      </c>
      <c r="P166" s="258">
        <f t="shared" si="31"/>
        <v>3.0130718954248366</v>
      </c>
      <c r="Q166" s="258">
        <f t="shared" si="31"/>
        <v>3.0130718954248366</v>
      </c>
      <c r="R166" s="258">
        <f t="shared" si="31"/>
        <v>3.0130718954248366</v>
      </c>
      <c r="S166" s="258">
        <f t="shared" si="31"/>
        <v>3.0130718954248366</v>
      </c>
      <c r="T166" s="258">
        <f t="shared" si="31"/>
        <v>3.0130718954248366</v>
      </c>
      <c r="U166" s="258">
        <f t="shared" si="31"/>
        <v>3.0130718954248366</v>
      </c>
      <c r="V166" s="258">
        <f t="shared" si="31"/>
        <v>3.0130718954248366</v>
      </c>
      <c r="W166" s="258">
        <f t="shared" si="31"/>
        <v>3.0130718954248366</v>
      </c>
      <c r="X166" s="258">
        <f t="shared" si="31"/>
        <v>3.0130718954248366</v>
      </c>
      <c r="Y166" s="258">
        <f t="shared" si="31"/>
        <v>3.0130718954248366</v>
      </c>
      <c r="Z166" s="258">
        <f t="shared" si="31"/>
        <v>3.0130718954248366</v>
      </c>
      <c r="AA166" s="258">
        <f t="shared" si="31"/>
        <v>3.0130718954248366</v>
      </c>
      <c r="AB166" s="258">
        <f t="shared" si="31"/>
        <v>3.0130718954248366</v>
      </c>
      <c r="AC166" s="258">
        <f t="shared" si="31"/>
        <v>3.0130718954248366</v>
      </c>
      <c r="AD166" s="258">
        <f t="shared" si="31"/>
        <v>3.0130718954248366</v>
      </c>
      <c r="AE166" s="258">
        <f t="shared" si="31"/>
        <v>3.0130718954248366</v>
      </c>
      <c r="AF166" s="258">
        <f t="shared" si="31"/>
        <v>3.0130718954248366</v>
      </c>
      <c r="AG166" s="258">
        <f t="shared" si="31"/>
        <v>3.0130718954248366</v>
      </c>
      <c r="AH166" s="258">
        <f t="shared" si="31"/>
        <v>3.0130718954248366</v>
      </c>
      <c r="AI166" s="258">
        <f t="shared" si="31"/>
        <v>3.0130718954248366</v>
      </c>
      <c r="AJ166" s="258">
        <f t="shared" si="31"/>
        <v>3.0130718954248366</v>
      </c>
      <c r="AK166" s="258">
        <f t="shared" si="31"/>
        <v>3.0130718954248366</v>
      </c>
    </row>
    <row r="167" spans="1:57" s="36" customFormat="1" x14ac:dyDescent="0.35"/>
    <row r="168" spans="1:57" s="36" customFormat="1" x14ac:dyDescent="0.35"/>
    <row r="169" spans="1:57" s="36" customFormat="1" x14ac:dyDescent="0.35"/>
    <row r="170" spans="1:57" s="36" customFormat="1" x14ac:dyDescent="0.35"/>
    <row r="171" spans="1:57" s="36" customFormat="1" x14ac:dyDescent="0.35"/>
    <row r="172" spans="1:57" s="36" customFormat="1" x14ac:dyDescent="0.35"/>
    <row r="173" spans="1:57" s="36" customFormat="1" x14ac:dyDescent="0.35"/>
    <row r="174" spans="1:57" s="36" customFormat="1" x14ac:dyDescent="0.35"/>
    <row r="175" spans="1:57" s="36" customFormat="1" x14ac:dyDescent="0.35"/>
    <row r="176" spans="1:57" s="36" customFormat="1" x14ac:dyDescent="0.35"/>
    <row r="177" s="36" customFormat="1" x14ac:dyDescent="0.35"/>
    <row r="178" s="36" customFormat="1" x14ac:dyDescent="0.35"/>
    <row r="179" s="36" customFormat="1" x14ac:dyDescent="0.35"/>
    <row r="180" s="36" customFormat="1" x14ac:dyDescent="0.35"/>
    <row r="181" s="36" customFormat="1" x14ac:dyDescent="0.35"/>
    <row r="182" s="36" customFormat="1" x14ac:dyDescent="0.35"/>
    <row r="183" s="36" customFormat="1" x14ac:dyDescent="0.35"/>
    <row r="184" s="36" customFormat="1" x14ac:dyDescent="0.35"/>
    <row r="185" s="36" customFormat="1" x14ac:dyDescent="0.35"/>
    <row r="186" s="36" customFormat="1" x14ac:dyDescent="0.35"/>
    <row r="187" s="36" customFormat="1" x14ac:dyDescent="0.35"/>
    <row r="188" s="36" customFormat="1" x14ac:dyDescent="0.35"/>
    <row r="189" s="36" customFormat="1" x14ac:dyDescent="0.35"/>
    <row r="190" s="36" customFormat="1" x14ac:dyDescent="0.35"/>
    <row r="191" s="36" customFormat="1" x14ac:dyDescent="0.35"/>
    <row r="192" s="36" customFormat="1" x14ac:dyDescent="0.35"/>
    <row r="193" spans="1:57" s="36" customFormat="1" x14ac:dyDescent="0.35"/>
    <row r="194" spans="1:57" s="36" customFormat="1" x14ac:dyDescent="0.35"/>
    <row r="195" spans="1:57" s="36" customFormat="1" x14ac:dyDescent="0.35"/>
    <row r="196" spans="1:57" s="36" customFormat="1" x14ac:dyDescent="0.35"/>
    <row r="197" spans="1:57" s="36" customFormat="1" x14ac:dyDescent="0.35"/>
    <row r="198" spans="1:57" s="36" customFormat="1" x14ac:dyDescent="0.35"/>
    <row r="199" spans="1:57" s="36" customFormat="1" x14ac:dyDescent="0.35"/>
    <row r="200" spans="1:57" s="36" customFormat="1" x14ac:dyDescent="0.35"/>
    <row r="201" spans="1:57" s="36" customFormat="1" x14ac:dyDescent="0.35"/>
    <row r="202" spans="1:57" s="36" customFormat="1" x14ac:dyDescent="0.35"/>
    <row r="203" spans="1:57" s="36" customFormat="1" x14ac:dyDescent="0.35"/>
    <row r="204" spans="1:57" s="36" customFormat="1" x14ac:dyDescent="0.35"/>
    <row r="205" spans="1:57" x14ac:dyDescent="0.3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row>
    <row r="206" spans="1:57" x14ac:dyDescent="0.3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row>
    <row r="207" spans="1:57" ht="26" x14ac:dyDescent="0.6">
      <c r="A207" s="3">
        <v>2</v>
      </c>
      <c r="B207" s="3"/>
      <c r="C207" s="3" t="s">
        <v>258</v>
      </c>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row>
    <row r="208" spans="1:57" ht="26" x14ac:dyDescent="0.6">
      <c r="A208" s="2"/>
      <c r="B208" s="2"/>
      <c r="C208" s="64" t="s">
        <v>259</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row>
    <row r="209" spans="1:57" ht="21" x14ac:dyDescent="0.35">
      <c r="A209" s="46" t="s">
        <v>260</v>
      </c>
      <c r="B209" s="76"/>
      <c r="C209" s="19" t="s">
        <v>261</v>
      </c>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row>
    <row r="210" spans="1:57" x14ac:dyDescent="0.3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row>
    <row r="211" spans="1:57" ht="18.5" x14ac:dyDescent="0.35">
      <c r="A211" s="21" t="s">
        <v>8</v>
      </c>
      <c r="B211" s="81"/>
      <c r="C211" s="16" t="s">
        <v>262</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row>
    <row r="212" spans="1:57" x14ac:dyDescent="0.35">
      <c r="A212" s="2"/>
      <c r="B212" s="2"/>
      <c r="C212" s="49" t="s">
        <v>263</v>
      </c>
      <c r="D212" s="337" t="s">
        <v>20</v>
      </c>
      <c r="E212" s="335" t="s">
        <v>21</v>
      </c>
      <c r="F212" s="334" t="s">
        <v>23</v>
      </c>
      <c r="G212" s="334" t="s">
        <v>26</v>
      </c>
      <c r="H212" s="334" t="s">
        <v>29</v>
      </c>
      <c r="I212" s="334" t="s">
        <v>32</v>
      </c>
      <c r="J212" s="334" t="s">
        <v>35</v>
      </c>
      <c r="K212" s="334" t="s">
        <v>38</v>
      </c>
      <c r="L212" s="334" t="s">
        <v>41</v>
      </c>
      <c r="M212" s="334" t="s">
        <v>44</v>
      </c>
      <c r="N212" s="334" t="s">
        <v>47</v>
      </c>
      <c r="O212" s="334" t="s">
        <v>50</v>
      </c>
      <c r="P212" s="334" t="s">
        <v>51</v>
      </c>
      <c r="Q212" s="334" t="s">
        <v>52</v>
      </c>
      <c r="R212" s="334" t="s">
        <v>53</v>
      </c>
      <c r="S212" s="334" t="s">
        <v>54</v>
      </c>
      <c r="T212" s="334" t="s">
        <v>55</v>
      </c>
      <c r="U212" s="334" t="s">
        <v>56</v>
      </c>
      <c r="V212" s="334" t="s">
        <v>57</v>
      </c>
      <c r="W212" s="334" t="s">
        <v>58</v>
      </c>
      <c r="X212" s="334" t="s">
        <v>59</v>
      </c>
      <c r="Y212" s="334" t="s">
        <v>60</v>
      </c>
      <c r="Z212" s="334" t="s">
        <v>61</v>
      </c>
      <c r="AA212" s="334" t="s">
        <v>62</v>
      </c>
      <c r="AB212" s="334" t="s">
        <v>63</v>
      </c>
      <c r="AC212" s="334" t="s">
        <v>64</v>
      </c>
      <c r="AD212" s="334" t="s">
        <v>65</v>
      </c>
      <c r="AE212" s="334" t="s">
        <v>66</v>
      </c>
      <c r="AF212" s="334" t="s">
        <v>67</v>
      </c>
      <c r="AG212" s="334" t="s">
        <v>68</v>
      </c>
      <c r="AH212" s="334" t="s">
        <v>69</v>
      </c>
      <c r="AI212" s="334" t="s">
        <v>70</v>
      </c>
      <c r="AJ212" s="334" t="s">
        <v>71</v>
      </c>
      <c r="AK212" s="336" t="s">
        <v>72</v>
      </c>
      <c r="AL212" s="2"/>
      <c r="AM212" s="6" t="s">
        <v>179</v>
      </c>
      <c r="AN212" s="7" t="s">
        <v>189</v>
      </c>
      <c r="AO212" s="7" t="s">
        <v>190</v>
      </c>
      <c r="AP212" s="2"/>
      <c r="AQ212" s="2"/>
      <c r="AR212" s="2"/>
      <c r="AS212" s="2"/>
      <c r="AT212" s="2"/>
      <c r="AU212" s="2"/>
      <c r="AV212" s="2"/>
      <c r="AW212" s="2"/>
      <c r="AX212" s="2"/>
      <c r="AY212" s="2"/>
      <c r="AZ212" s="2"/>
      <c r="BA212" s="2"/>
      <c r="BB212" s="2"/>
      <c r="BC212" s="2"/>
      <c r="BD212" s="2"/>
      <c r="BE212" s="2"/>
    </row>
    <row r="213" spans="1:57" ht="18.5" x14ac:dyDescent="0.35">
      <c r="A213" s="60">
        <v>1</v>
      </c>
      <c r="B213" s="84">
        <v>1</v>
      </c>
      <c r="C213" s="11" t="s">
        <v>264</v>
      </c>
      <c r="D213" s="386">
        <v>0</v>
      </c>
      <c r="E213" s="386">
        <v>1</v>
      </c>
      <c r="F213" s="386">
        <v>0</v>
      </c>
      <c r="G213" s="386">
        <v>0</v>
      </c>
      <c r="H213" s="386">
        <v>0</v>
      </c>
      <c r="I213" s="386">
        <v>0</v>
      </c>
      <c r="J213" s="386">
        <v>0</v>
      </c>
      <c r="K213" s="386">
        <v>0</v>
      </c>
      <c r="L213" s="386">
        <v>0</v>
      </c>
      <c r="M213" s="386">
        <v>0</v>
      </c>
      <c r="N213" s="386">
        <v>0</v>
      </c>
      <c r="O213" s="386">
        <v>0</v>
      </c>
      <c r="P213" s="386">
        <v>0</v>
      </c>
      <c r="Q213" s="386">
        <v>0</v>
      </c>
      <c r="R213" s="8">
        <v>1</v>
      </c>
      <c r="S213" s="8">
        <v>0</v>
      </c>
      <c r="T213" s="8">
        <v>0</v>
      </c>
      <c r="U213" s="8">
        <v>0</v>
      </c>
      <c r="V213" s="8">
        <v>0</v>
      </c>
      <c r="W213" s="8">
        <v>0</v>
      </c>
      <c r="X213" s="8">
        <v>0</v>
      </c>
      <c r="Y213" s="8">
        <v>0</v>
      </c>
      <c r="Z213" s="8">
        <v>1</v>
      </c>
      <c r="AA213" s="8">
        <v>0</v>
      </c>
      <c r="AB213" s="8">
        <v>0</v>
      </c>
      <c r="AC213" s="8">
        <v>0</v>
      </c>
      <c r="AD213" s="8">
        <v>0</v>
      </c>
      <c r="AE213" s="8">
        <v>0</v>
      </c>
      <c r="AF213" s="8">
        <v>0</v>
      </c>
      <c r="AG213" s="8">
        <v>0</v>
      </c>
      <c r="AH213" s="8">
        <v>0</v>
      </c>
      <c r="AI213" s="8">
        <v>0</v>
      </c>
      <c r="AJ213" s="8">
        <v>0</v>
      </c>
      <c r="AK213" s="8">
        <v>0</v>
      </c>
      <c r="AL213" s="2"/>
      <c r="AM213" s="51">
        <f>SUM(D213:AK213)</f>
        <v>3</v>
      </c>
      <c r="AN213" s="7">
        <v>1</v>
      </c>
      <c r="AO213" s="256">
        <f>AM213/AM$218</f>
        <v>8.8235294117647065E-2</v>
      </c>
      <c r="AP213" s="2"/>
      <c r="AQ213" s="2"/>
      <c r="AR213" s="2"/>
      <c r="AS213" s="2"/>
      <c r="AT213" s="2"/>
      <c r="AU213" s="2"/>
      <c r="AV213" s="2"/>
      <c r="AW213" s="2"/>
      <c r="AX213" s="2"/>
      <c r="AY213" s="2"/>
      <c r="AZ213" s="2"/>
      <c r="BA213" s="2"/>
      <c r="BB213" s="2"/>
      <c r="BC213" s="2"/>
      <c r="BD213" s="2"/>
      <c r="BE213" s="2"/>
    </row>
    <row r="214" spans="1:57" ht="40.5" customHeight="1" x14ac:dyDescent="0.35">
      <c r="A214" s="60">
        <v>2</v>
      </c>
      <c r="B214" s="85">
        <v>2</v>
      </c>
      <c r="C214" s="11" t="s">
        <v>265</v>
      </c>
      <c r="D214" s="386">
        <v>0</v>
      </c>
      <c r="E214" s="386">
        <v>0</v>
      </c>
      <c r="F214" s="386">
        <v>0</v>
      </c>
      <c r="G214" s="386">
        <v>0</v>
      </c>
      <c r="H214" s="386">
        <v>0</v>
      </c>
      <c r="I214" s="386">
        <v>1</v>
      </c>
      <c r="J214" s="386">
        <v>0</v>
      </c>
      <c r="K214" s="386">
        <v>1</v>
      </c>
      <c r="L214" s="386">
        <v>0</v>
      </c>
      <c r="M214" s="386">
        <v>1</v>
      </c>
      <c r="N214" s="386">
        <v>1</v>
      </c>
      <c r="O214" s="386">
        <v>0</v>
      </c>
      <c r="P214" s="386">
        <v>0</v>
      </c>
      <c r="Q214" s="386">
        <v>1</v>
      </c>
      <c r="R214" s="8">
        <v>0</v>
      </c>
      <c r="S214" s="8">
        <v>0</v>
      </c>
      <c r="T214" s="8">
        <v>0</v>
      </c>
      <c r="U214" s="8">
        <v>1</v>
      </c>
      <c r="V214" s="8">
        <v>0</v>
      </c>
      <c r="W214" s="8">
        <v>1</v>
      </c>
      <c r="X214" s="8">
        <v>1</v>
      </c>
      <c r="Y214" s="8">
        <v>0</v>
      </c>
      <c r="Z214" s="8">
        <v>0</v>
      </c>
      <c r="AA214" s="8">
        <v>0</v>
      </c>
      <c r="AB214" s="8">
        <v>0</v>
      </c>
      <c r="AC214" s="8">
        <v>0</v>
      </c>
      <c r="AD214" s="8">
        <v>0</v>
      </c>
      <c r="AE214" s="8">
        <v>0</v>
      </c>
      <c r="AF214" s="8">
        <v>0</v>
      </c>
      <c r="AG214" s="8">
        <v>0</v>
      </c>
      <c r="AH214" s="8">
        <v>0</v>
      </c>
      <c r="AI214" s="8">
        <v>0</v>
      </c>
      <c r="AJ214" s="8">
        <v>0</v>
      </c>
      <c r="AK214" s="8">
        <v>1</v>
      </c>
      <c r="AL214" s="2"/>
      <c r="AM214" s="51">
        <f t="shared" ref="AM214:AM217" si="32">SUM(D214:AK214)</f>
        <v>9</v>
      </c>
      <c r="AN214" s="7">
        <v>2</v>
      </c>
      <c r="AO214" s="256">
        <f t="shared" ref="AO214:AO217" si="33">AM214/AM$218</f>
        <v>0.26470588235294118</v>
      </c>
      <c r="AP214" s="2"/>
      <c r="AQ214" s="2"/>
      <c r="AR214" s="2"/>
      <c r="AS214" s="2"/>
      <c r="AT214" s="2"/>
      <c r="AU214" s="2"/>
      <c r="AV214" s="2"/>
      <c r="AW214" s="2"/>
      <c r="AX214" s="2"/>
      <c r="AY214" s="2"/>
      <c r="AZ214" s="2"/>
      <c r="BA214" s="2"/>
      <c r="BB214" s="2"/>
      <c r="BC214" s="2"/>
      <c r="BD214" s="2"/>
      <c r="BE214" s="2"/>
    </row>
    <row r="215" spans="1:57" ht="18.5" x14ac:dyDescent="0.35">
      <c r="A215" s="60">
        <v>3</v>
      </c>
      <c r="B215" s="86">
        <v>3</v>
      </c>
      <c r="C215" s="11" t="s">
        <v>266</v>
      </c>
      <c r="D215" s="386">
        <v>1</v>
      </c>
      <c r="E215" s="386">
        <v>0</v>
      </c>
      <c r="F215" s="386">
        <v>1</v>
      </c>
      <c r="G215" s="386">
        <v>0</v>
      </c>
      <c r="H215" s="386">
        <v>1</v>
      </c>
      <c r="I215" s="386">
        <v>0</v>
      </c>
      <c r="J215" s="386">
        <v>1</v>
      </c>
      <c r="K215" s="386">
        <v>0</v>
      </c>
      <c r="L215" s="386">
        <v>0</v>
      </c>
      <c r="M215" s="386">
        <v>0</v>
      </c>
      <c r="N215" s="386">
        <v>0</v>
      </c>
      <c r="O215" s="386">
        <v>0</v>
      </c>
      <c r="P215" s="386">
        <v>0</v>
      </c>
      <c r="Q215" s="386">
        <v>0</v>
      </c>
      <c r="R215" s="8">
        <v>0</v>
      </c>
      <c r="S215" s="8">
        <v>0</v>
      </c>
      <c r="T215" s="8">
        <v>0</v>
      </c>
      <c r="U215" s="8">
        <v>0</v>
      </c>
      <c r="V215" s="8">
        <v>1</v>
      </c>
      <c r="W215" s="8">
        <v>0</v>
      </c>
      <c r="X215" s="8">
        <v>0</v>
      </c>
      <c r="Y215" s="8">
        <v>1</v>
      </c>
      <c r="Z215" s="8">
        <v>0</v>
      </c>
      <c r="AA215" s="8">
        <v>1</v>
      </c>
      <c r="AB215" s="8">
        <v>1</v>
      </c>
      <c r="AC215" s="8">
        <v>1</v>
      </c>
      <c r="AD215" s="8">
        <v>1</v>
      </c>
      <c r="AE215" s="8">
        <v>1</v>
      </c>
      <c r="AF215" s="8">
        <v>0</v>
      </c>
      <c r="AG215" s="8">
        <v>1</v>
      </c>
      <c r="AH215" s="8">
        <v>1</v>
      </c>
      <c r="AI215" s="8">
        <v>1</v>
      </c>
      <c r="AJ215" s="8">
        <v>1</v>
      </c>
      <c r="AK215" s="8">
        <v>0</v>
      </c>
      <c r="AL215" s="2"/>
      <c r="AM215" s="51">
        <f t="shared" si="32"/>
        <v>15</v>
      </c>
      <c r="AN215" s="7">
        <v>3</v>
      </c>
      <c r="AO215" s="256">
        <f t="shared" si="33"/>
        <v>0.44117647058823528</v>
      </c>
      <c r="AP215" s="2"/>
      <c r="AQ215" s="2"/>
      <c r="AR215" s="2"/>
      <c r="AS215" s="2"/>
      <c r="AT215" s="2"/>
      <c r="AU215" s="2"/>
      <c r="AV215" s="2"/>
      <c r="AW215" s="2"/>
      <c r="AX215" s="2"/>
      <c r="AY215" s="2"/>
      <c r="AZ215" s="2"/>
      <c r="BA215" s="2"/>
      <c r="BB215" s="2"/>
      <c r="BC215" s="2"/>
      <c r="BD215" s="2"/>
      <c r="BE215" s="2"/>
    </row>
    <row r="216" spans="1:57" ht="32.25" customHeight="1" x14ac:dyDescent="0.35">
      <c r="A216" s="60">
        <v>4</v>
      </c>
      <c r="B216" s="87">
        <v>4</v>
      </c>
      <c r="C216" s="11" t="s">
        <v>267</v>
      </c>
      <c r="D216" s="386">
        <v>0</v>
      </c>
      <c r="E216" s="386">
        <v>0</v>
      </c>
      <c r="F216" s="386">
        <v>0</v>
      </c>
      <c r="G216" s="386">
        <v>0</v>
      </c>
      <c r="H216" s="386">
        <v>0</v>
      </c>
      <c r="I216" s="386">
        <v>0</v>
      </c>
      <c r="J216" s="386">
        <v>0</v>
      </c>
      <c r="K216" s="386">
        <v>0</v>
      </c>
      <c r="L216" s="386">
        <v>1</v>
      </c>
      <c r="M216" s="386">
        <v>0</v>
      </c>
      <c r="N216" s="386">
        <v>0</v>
      </c>
      <c r="O216" s="386">
        <v>1</v>
      </c>
      <c r="P216" s="386">
        <v>1</v>
      </c>
      <c r="Q216" s="386">
        <v>0</v>
      </c>
      <c r="R216" s="8">
        <v>0</v>
      </c>
      <c r="S216" s="8">
        <v>1</v>
      </c>
      <c r="T216" s="8">
        <v>0</v>
      </c>
      <c r="U216" s="8">
        <v>0</v>
      </c>
      <c r="V216" s="8">
        <v>0</v>
      </c>
      <c r="W216" s="8">
        <v>0</v>
      </c>
      <c r="X216" s="8">
        <v>0</v>
      </c>
      <c r="Y216" s="8">
        <v>0</v>
      </c>
      <c r="Z216" s="8">
        <v>0</v>
      </c>
      <c r="AA216" s="8">
        <v>0</v>
      </c>
      <c r="AB216" s="8">
        <v>0</v>
      </c>
      <c r="AC216" s="8">
        <v>0</v>
      </c>
      <c r="AD216" s="8">
        <v>0</v>
      </c>
      <c r="AE216" s="8">
        <v>0</v>
      </c>
      <c r="AF216" s="8">
        <v>0</v>
      </c>
      <c r="AG216" s="8">
        <v>0</v>
      </c>
      <c r="AH216" s="8">
        <v>0</v>
      </c>
      <c r="AI216" s="8">
        <v>0</v>
      </c>
      <c r="AJ216" s="8">
        <v>0</v>
      </c>
      <c r="AK216" s="8">
        <v>0</v>
      </c>
      <c r="AL216" s="2"/>
      <c r="AM216" s="51">
        <f t="shared" si="32"/>
        <v>4</v>
      </c>
      <c r="AN216" s="7">
        <v>4</v>
      </c>
      <c r="AO216" s="256">
        <f t="shared" si="33"/>
        <v>0.11764705882352941</v>
      </c>
      <c r="AP216" s="2"/>
      <c r="AQ216" s="2"/>
      <c r="AR216" s="2"/>
      <c r="AS216" s="2"/>
      <c r="AT216" s="2"/>
      <c r="AU216" s="2"/>
      <c r="AV216" s="2"/>
      <c r="AW216" s="2"/>
      <c r="AX216" s="2"/>
      <c r="AY216" s="2"/>
      <c r="AZ216" s="2"/>
      <c r="BA216" s="2"/>
      <c r="BB216" s="2"/>
      <c r="BC216" s="2"/>
      <c r="BD216" s="2"/>
      <c r="BE216" s="2"/>
    </row>
    <row r="217" spans="1:57" ht="41.25" customHeight="1" x14ac:dyDescent="0.35">
      <c r="A217" s="60">
        <v>5</v>
      </c>
      <c r="B217" s="88">
        <v>5</v>
      </c>
      <c r="C217" s="11" t="s">
        <v>268</v>
      </c>
      <c r="D217" s="387">
        <v>0</v>
      </c>
      <c r="E217" s="387">
        <v>0</v>
      </c>
      <c r="F217" s="387">
        <v>0</v>
      </c>
      <c r="G217" s="387">
        <v>1</v>
      </c>
      <c r="H217" s="387">
        <v>0</v>
      </c>
      <c r="I217" s="387">
        <v>0</v>
      </c>
      <c r="J217" s="387">
        <v>0</v>
      </c>
      <c r="K217" s="387">
        <v>0</v>
      </c>
      <c r="L217" s="387">
        <v>0</v>
      </c>
      <c r="M217" s="387">
        <v>0</v>
      </c>
      <c r="N217" s="387">
        <v>0</v>
      </c>
      <c r="O217" s="387">
        <v>0</v>
      </c>
      <c r="P217" s="387">
        <v>0</v>
      </c>
      <c r="Q217" s="387">
        <v>0</v>
      </c>
      <c r="R217" s="382">
        <v>0</v>
      </c>
      <c r="S217" s="382">
        <v>0</v>
      </c>
      <c r="T217" s="382">
        <v>1</v>
      </c>
      <c r="U217" s="382">
        <v>0</v>
      </c>
      <c r="V217" s="382">
        <v>0</v>
      </c>
      <c r="W217" s="382">
        <v>0</v>
      </c>
      <c r="X217" s="382">
        <v>0</v>
      </c>
      <c r="Y217" s="382">
        <v>0</v>
      </c>
      <c r="Z217" s="382">
        <v>0</v>
      </c>
      <c r="AA217" s="8">
        <v>0</v>
      </c>
      <c r="AB217" s="8">
        <v>0</v>
      </c>
      <c r="AC217" s="8">
        <v>0</v>
      </c>
      <c r="AD217" s="8">
        <v>0</v>
      </c>
      <c r="AE217" s="8">
        <v>0</v>
      </c>
      <c r="AF217" s="8">
        <v>1</v>
      </c>
      <c r="AG217" s="8">
        <v>0</v>
      </c>
      <c r="AH217" s="8">
        <v>0</v>
      </c>
      <c r="AI217" s="8">
        <v>0</v>
      </c>
      <c r="AJ217" s="8">
        <v>0</v>
      </c>
      <c r="AK217" s="8">
        <v>0</v>
      </c>
      <c r="AL217" s="2"/>
      <c r="AM217" s="51">
        <f t="shared" si="32"/>
        <v>3</v>
      </c>
      <c r="AN217" s="7">
        <v>5</v>
      </c>
      <c r="AO217" s="256">
        <f t="shared" si="33"/>
        <v>8.8235294117647065E-2</v>
      </c>
      <c r="AP217" s="2"/>
      <c r="AQ217" s="2"/>
      <c r="AR217" s="2"/>
      <c r="AS217" s="2"/>
      <c r="AT217" s="2"/>
      <c r="AU217" s="2"/>
      <c r="AV217" s="2"/>
      <c r="AW217" s="2"/>
      <c r="AX217" s="2"/>
      <c r="AY217" s="2"/>
      <c r="AZ217" s="2"/>
      <c r="BA217" s="2"/>
      <c r="BB217" s="2"/>
      <c r="BC217" s="2"/>
      <c r="BD217" s="2"/>
      <c r="BE217" s="2"/>
    </row>
    <row r="218" spans="1:57" ht="18.5" x14ac:dyDescent="0.35">
      <c r="A218" s="2"/>
      <c r="B218" s="2"/>
      <c r="C218" s="381" t="s">
        <v>424</v>
      </c>
      <c r="D218" s="385">
        <f>($B$7*D213)+($B$8*D214)+($B$9*D215)+($B$10*D216)+($B$11*D217)</f>
        <v>3</v>
      </c>
      <c r="E218" s="385">
        <f t="shared" ref="E218:AK218" si="34">($B$7*E213)+($B$8*E214)+($B$9*E215)+($B$10*E216)+($B$11*E217)</f>
        <v>1</v>
      </c>
      <c r="F218" s="385">
        <f t="shared" si="34"/>
        <v>3</v>
      </c>
      <c r="G218" s="384">
        <f t="shared" si="34"/>
        <v>5</v>
      </c>
      <c r="H218" s="332">
        <f t="shared" si="34"/>
        <v>3</v>
      </c>
      <c r="I218" s="332">
        <f t="shared" si="34"/>
        <v>2</v>
      </c>
      <c r="J218" s="385">
        <f t="shared" si="34"/>
        <v>3</v>
      </c>
      <c r="K218" s="385">
        <f t="shared" si="34"/>
        <v>2</v>
      </c>
      <c r="L218" s="385">
        <f t="shared" si="34"/>
        <v>4</v>
      </c>
      <c r="M218" s="332">
        <f t="shared" si="34"/>
        <v>2</v>
      </c>
      <c r="N218" s="385">
        <f t="shared" si="34"/>
        <v>2</v>
      </c>
      <c r="O218" s="384">
        <f t="shared" si="34"/>
        <v>4</v>
      </c>
      <c r="P218" s="384">
        <f t="shared" si="34"/>
        <v>4</v>
      </c>
      <c r="Q218" s="385">
        <f t="shared" si="34"/>
        <v>2</v>
      </c>
      <c r="R218" s="385">
        <f t="shared" si="34"/>
        <v>1</v>
      </c>
      <c r="S218" s="385">
        <f t="shared" si="34"/>
        <v>4</v>
      </c>
      <c r="T218" s="332">
        <f t="shared" si="34"/>
        <v>5</v>
      </c>
      <c r="U218" s="385">
        <f t="shared" si="34"/>
        <v>2</v>
      </c>
      <c r="V218" s="385">
        <f t="shared" si="34"/>
        <v>3</v>
      </c>
      <c r="W218" s="332">
        <f t="shared" si="34"/>
        <v>2</v>
      </c>
      <c r="X218" s="385">
        <f t="shared" si="34"/>
        <v>2</v>
      </c>
      <c r="Y218" s="332">
        <f t="shared" si="34"/>
        <v>3</v>
      </c>
      <c r="Z218" s="385">
        <f t="shared" si="34"/>
        <v>1</v>
      </c>
      <c r="AA218" s="2">
        <f t="shared" si="34"/>
        <v>3</v>
      </c>
      <c r="AB218" s="2">
        <f t="shared" si="34"/>
        <v>3</v>
      </c>
      <c r="AC218" s="2">
        <f t="shared" si="34"/>
        <v>3</v>
      </c>
      <c r="AD218" s="2">
        <f t="shared" si="34"/>
        <v>3</v>
      </c>
      <c r="AE218" s="2">
        <f t="shared" si="34"/>
        <v>3</v>
      </c>
      <c r="AF218" s="2">
        <f t="shared" si="34"/>
        <v>5</v>
      </c>
      <c r="AG218" s="2">
        <f t="shared" si="34"/>
        <v>3</v>
      </c>
      <c r="AH218" s="2">
        <f t="shared" si="34"/>
        <v>3</v>
      </c>
      <c r="AI218" s="2">
        <f t="shared" si="34"/>
        <v>3</v>
      </c>
      <c r="AJ218" s="2">
        <f t="shared" si="34"/>
        <v>3</v>
      </c>
      <c r="AK218" s="2">
        <f t="shared" si="34"/>
        <v>2</v>
      </c>
      <c r="AL218" s="2"/>
      <c r="AM218" s="9">
        <f>SUM(AM213:AM217)</f>
        <v>34</v>
      </c>
      <c r="AN218" s="2"/>
      <c r="AO218" s="10">
        <f>SUM(AO213:AO217)</f>
        <v>1</v>
      </c>
      <c r="AP218" s="2"/>
      <c r="AQ218" s="2"/>
      <c r="AR218" s="2"/>
      <c r="AS218" s="2"/>
      <c r="AT218" s="2"/>
      <c r="AU218" s="2"/>
      <c r="AV218" s="2"/>
      <c r="AW218" s="2"/>
      <c r="AX218" s="2"/>
      <c r="AY218" s="2"/>
      <c r="AZ218" s="2"/>
      <c r="BA218" s="2"/>
      <c r="BB218" s="2"/>
      <c r="BC218" s="2"/>
      <c r="BD218" s="2"/>
      <c r="BE218" s="2"/>
    </row>
    <row r="219" spans="1:57" ht="18.5" x14ac:dyDescent="0.35">
      <c r="A219" s="2"/>
      <c r="B219" s="2"/>
      <c r="C219" s="381" t="s">
        <v>423</v>
      </c>
      <c r="D219" s="332">
        <v>5</v>
      </c>
      <c r="E219" s="332">
        <v>3</v>
      </c>
      <c r="F219" s="332">
        <v>4</v>
      </c>
      <c r="G219" s="332">
        <v>2</v>
      </c>
      <c r="H219" s="332">
        <v>3</v>
      </c>
      <c r="I219" s="332">
        <v>2</v>
      </c>
      <c r="J219" s="332">
        <v>4</v>
      </c>
      <c r="K219" s="332">
        <v>4</v>
      </c>
      <c r="L219" s="332">
        <v>5</v>
      </c>
      <c r="M219" s="332">
        <v>2</v>
      </c>
      <c r="N219" s="332">
        <v>4</v>
      </c>
      <c r="O219" s="332">
        <v>1</v>
      </c>
      <c r="P219" s="332">
        <v>2</v>
      </c>
      <c r="Q219" s="332">
        <v>4</v>
      </c>
      <c r="R219" s="332">
        <v>2</v>
      </c>
      <c r="S219" s="332">
        <v>5</v>
      </c>
      <c r="T219" s="332">
        <v>5</v>
      </c>
      <c r="U219" s="332">
        <v>3</v>
      </c>
      <c r="V219" s="332">
        <v>4</v>
      </c>
      <c r="W219" s="332">
        <v>2</v>
      </c>
      <c r="X219" s="332">
        <v>5</v>
      </c>
      <c r="Y219" s="332">
        <v>3</v>
      </c>
      <c r="Z219" s="332">
        <v>2</v>
      </c>
      <c r="AA219" s="2"/>
      <c r="AB219" s="2"/>
      <c r="AC219" s="2"/>
      <c r="AD219" s="2"/>
      <c r="AE219" s="2"/>
      <c r="AF219" s="2"/>
      <c r="AG219" s="2"/>
      <c r="AH219" s="2"/>
      <c r="AI219" s="2"/>
      <c r="AJ219" s="2"/>
      <c r="AK219" s="2"/>
      <c r="AL219" s="2"/>
      <c r="AM219" s="305"/>
      <c r="AN219" s="2"/>
      <c r="AO219" s="10"/>
      <c r="AP219" s="2"/>
      <c r="AQ219" s="2"/>
      <c r="AR219" s="2"/>
      <c r="AS219" s="2"/>
      <c r="AT219" s="2"/>
      <c r="AU219" s="2"/>
      <c r="AV219" s="2"/>
      <c r="AW219" s="2"/>
      <c r="AX219" s="2"/>
      <c r="AY219" s="2"/>
      <c r="AZ219" s="2"/>
      <c r="BA219" s="2"/>
      <c r="BB219" s="2"/>
      <c r="BC219" s="2"/>
      <c r="BD219" s="2"/>
      <c r="BE219" s="2"/>
    </row>
    <row r="220" spans="1:57" x14ac:dyDescent="0.3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9"/>
      <c r="AN220" s="2"/>
      <c r="AO220" s="10"/>
      <c r="AP220" s="2"/>
      <c r="AQ220" s="2"/>
      <c r="AR220" s="2"/>
      <c r="AS220" s="2"/>
      <c r="AT220" s="2"/>
      <c r="AU220" s="2"/>
      <c r="AV220" s="2"/>
      <c r="AW220" s="2"/>
      <c r="AX220" s="2"/>
      <c r="AY220" s="2"/>
      <c r="AZ220" s="2"/>
      <c r="BA220" s="2"/>
      <c r="BB220" s="2"/>
      <c r="BC220" s="2"/>
      <c r="BD220" s="2"/>
      <c r="BE220" s="2"/>
    </row>
    <row r="221" spans="1:57" ht="21" x14ac:dyDescent="0.35">
      <c r="A221" s="46" t="s">
        <v>6</v>
      </c>
      <c r="B221" s="76"/>
      <c r="C221" s="19" t="s">
        <v>269</v>
      </c>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row>
    <row r="222" spans="1:57" x14ac:dyDescent="0.35">
      <c r="A222" s="2"/>
      <c r="B222" s="2"/>
      <c r="C222" s="2"/>
      <c r="D222" s="337" t="s">
        <v>20</v>
      </c>
      <c r="E222" s="335" t="s">
        <v>21</v>
      </c>
      <c r="F222" s="334" t="s">
        <v>23</v>
      </c>
      <c r="G222" s="334" t="s">
        <v>26</v>
      </c>
      <c r="H222" s="334" t="s">
        <v>29</v>
      </c>
      <c r="I222" s="334" t="s">
        <v>32</v>
      </c>
      <c r="J222" s="334" t="s">
        <v>35</v>
      </c>
      <c r="K222" s="334" t="s">
        <v>38</v>
      </c>
      <c r="L222" s="334" t="s">
        <v>41</v>
      </c>
      <c r="M222" s="334" t="s">
        <v>44</v>
      </c>
      <c r="N222" s="334" t="s">
        <v>47</v>
      </c>
      <c r="O222" s="334" t="s">
        <v>50</v>
      </c>
      <c r="P222" s="334" t="s">
        <v>51</v>
      </c>
      <c r="Q222" s="334" t="s">
        <v>52</v>
      </c>
      <c r="R222" s="334" t="s">
        <v>53</v>
      </c>
      <c r="S222" s="334" t="s">
        <v>54</v>
      </c>
      <c r="T222" s="334" t="s">
        <v>55</v>
      </c>
      <c r="U222" s="334" t="s">
        <v>56</v>
      </c>
      <c r="V222" s="334" t="s">
        <v>57</v>
      </c>
      <c r="W222" s="334" t="s">
        <v>58</v>
      </c>
      <c r="X222" s="334" t="s">
        <v>59</v>
      </c>
      <c r="Y222" s="334" t="s">
        <v>60</v>
      </c>
      <c r="Z222" s="334" t="s">
        <v>61</v>
      </c>
      <c r="AA222" s="334" t="s">
        <v>62</v>
      </c>
      <c r="AB222" s="334" t="s">
        <v>63</v>
      </c>
      <c r="AC222" s="334" t="s">
        <v>64</v>
      </c>
      <c r="AD222" s="334" t="s">
        <v>65</v>
      </c>
      <c r="AE222" s="334" t="s">
        <v>66</v>
      </c>
      <c r="AF222" s="334" t="s">
        <v>67</v>
      </c>
      <c r="AG222" s="334" t="s">
        <v>68</v>
      </c>
      <c r="AH222" s="334" t="s">
        <v>69</v>
      </c>
      <c r="AI222" s="334" t="s">
        <v>70</v>
      </c>
      <c r="AJ222" s="334" t="s">
        <v>71</v>
      </c>
      <c r="AK222" s="336" t="s">
        <v>72</v>
      </c>
      <c r="AL222" s="2"/>
      <c r="AM222" s="6" t="s">
        <v>179</v>
      </c>
      <c r="AN222" s="7" t="s">
        <v>189</v>
      </c>
      <c r="AO222" s="7" t="s">
        <v>190</v>
      </c>
      <c r="AP222" s="2"/>
      <c r="AQ222" s="2"/>
      <c r="AR222" s="2"/>
      <c r="AS222" s="2"/>
      <c r="AT222" s="2"/>
      <c r="AU222" s="2"/>
      <c r="AV222" s="2"/>
      <c r="AW222" s="2"/>
      <c r="AX222" s="2"/>
      <c r="AY222" s="2"/>
      <c r="AZ222" s="2"/>
      <c r="BA222" s="2"/>
      <c r="BB222" s="2"/>
      <c r="BC222" s="2"/>
      <c r="BD222" s="2"/>
      <c r="BE222" s="2"/>
    </row>
    <row r="223" spans="1:57" ht="55.5" customHeight="1" x14ac:dyDescent="0.35">
      <c r="A223" s="60">
        <v>1</v>
      </c>
      <c r="B223" s="84">
        <v>1</v>
      </c>
      <c r="C223" s="11" t="s">
        <v>270</v>
      </c>
      <c r="D223" s="386">
        <v>0</v>
      </c>
      <c r="E223" s="386">
        <v>0</v>
      </c>
      <c r="F223" s="386">
        <v>0</v>
      </c>
      <c r="G223" s="386">
        <v>0</v>
      </c>
      <c r="H223" s="386">
        <v>0</v>
      </c>
      <c r="I223" s="386">
        <v>0</v>
      </c>
      <c r="J223" s="386">
        <v>0</v>
      </c>
      <c r="K223" s="386">
        <v>0</v>
      </c>
      <c r="L223" s="386">
        <v>0</v>
      </c>
      <c r="M223" s="386">
        <v>0</v>
      </c>
      <c r="N223" s="386">
        <v>0</v>
      </c>
      <c r="O223" s="386">
        <v>0</v>
      </c>
      <c r="P223" s="386">
        <v>0</v>
      </c>
      <c r="Q223" s="386">
        <v>0</v>
      </c>
      <c r="R223" s="8">
        <v>0</v>
      </c>
      <c r="S223" s="8">
        <v>0</v>
      </c>
      <c r="T223" s="8">
        <v>0</v>
      </c>
      <c r="U223" s="8">
        <v>0</v>
      </c>
      <c r="V223" s="8">
        <v>0</v>
      </c>
      <c r="W223" s="8">
        <v>0</v>
      </c>
      <c r="X223" s="8">
        <v>0</v>
      </c>
      <c r="Y223" s="8">
        <v>0</v>
      </c>
      <c r="Z223" s="8">
        <v>0</v>
      </c>
      <c r="AA223" s="8">
        <v>0</v>
      </c>
      <c r="AB223" s="8">
        <v>0</v>
      </c>
      <c r="AC223" s="8">
        <v>0</v>
      </c>
      <c r="AD223" s="8">
        <v>0</v>
      </c>
      <c r="AE223" s="8">
        <v>0</v>
      </c>
      <c r="AF223" s="8">
        <v>0</v>
      </c>
      <c r="AG223" s="8">
        <v>0</v>
      </c>
      <c r="AH223" s="8">
        <v>0</v>
      </c>
      <c r="AI223" s="8">
        <v>0</v>
      </c>
      <c r="AJ223" s="8">
        <v>0</v>
      </c>
      <c r="AK223" s="8">
        <v>0</v>
      </c>
      <c r="AL223" s="2"/>
      <c r="AM223" s="51">
        <f>SUM(D223:AK223)</f>
        <v>0</v>
      </c>
      <c r="AN223" s="7">
        <v>1</v>
      </c>
      <c r="AO223" s="256">
        <f>AM223/AM$228</f>
        <v>0</v>
      </c>
      <c r="AP223" s="2"/>
      <c r="AQ223" s="2"/>
      <c r="AR223" s="2"/>
      <c r="AS223" s="2"/>
      <c r="AT223" s="2"/>
      <c r="AU223" s="2"/>
      <c r="AV223" s="2"/>
      <c r="AW223" s="2"/>
      <c r="AX223" s="2"/>
      <c r="AY223" s="2"/>
      <c r="AZ223" s="2"/>
      <c r="BA223" s="2"/>
      <c r="BB223" s="2"/>
      <c r="BC223" s="2"/>
      <c r="BD223" s="2"/>
      <c r="BE223" s="2"/>
    </row>
    <row r="224" spans="1:57" ht="58.5" customHeight="1" x14ac:dyDescent="0.35">
      <c r="A224" s="60">
        <v>2</v>
      </c>
      <c r="B224" s="85">
        <v>2</v>
      </c>
      <c r="C224" s="11" t="s">
        <v>271</v>
      </c>
      <c r="D224" s="386">
        <v>0</v>
      </c>
      <c r="E224" s="386">
        <v>1</v>
      </c>
      <c r="F224" s="386">
        <v>0</v>
      </c>
      <c r="G224" s="386">
        <v>0</v>
      </c>
      <c r="H224" s="386">
        <v>0</v>
      </c>
      <c r="I224" s="386">
        <v>1</v>
      </c>
      <c r="J224" s="386">
        <v>0</v>
      </c>
      <c r="K224" s="386">
        <v>1</v>
      </c>
      <c r="L224" s="386">
        <v>0</v>
      </c>
      <c r="M224" s="386">
        <v>0</v>
      </c>
      <c r="N224" s="386">
        <v>0</v>
      </c>
      <c r="O224" s="386">
        <v>0</v>
      </c>
      <c r="P224" s="386">
        <v>0</v>
      </c>
      <c r="Q224" s="386">
        <v>1</v>
      </c>
      <c r="R224" s="8">
        <v>0</v>
      </c>
      <c r="S224" s="8">
        <v>0</v>
      </c>
      <c r="T224" s="8">
        <v>0</v>
      </c>
      <c r="U224" s="8">
        <v>1</v>
      </c>
      <c r="V224" s="8">
        <v>0</v>
      </c>
      <c r="W224" s="8">
        <v>0</v>
      </c>
      <c r="X224" s="8">
        <v>0</v>
      </c>
      <c r="Y224" s="8">
        <v>0</v>
      </c>
      <c r="Z224" s="8">
        <v>0</v>
      </c>
      <c r="AA224" s="8">
        <v>0</v>
      </c>
      <c r="AB224" s="8">
        <v>0</v>
      </c>
      <c r="AC224" s="8">
        <v>0</v>
      </c>
      <c r="AD224" s="8">
        <v>0</v>
      </c>
      <c r="AE224" s="8">
        <v>0</v>
      </c>
      <c r="AF224" s="8">
        <v>0</v>
      </c>
      <c r="AG224" s="8">
        <v>0</v>
      </c>
      <c r="AH224" s="8">
        <v>0</v>
      </c>
      <c r="AI224" s="8">
        <v>0</v>
      </c>
      <c r="AJ224" s="8">
        <v>0</v>
      </c>
      <c r="AK224" s="8">
        <v>0</v>
      </c>
      <c r="AL224" s="2"/>
      <c r="AM224" s="51">
        <f t="shared" ref="AM224:AM227" si="35">SUM(D224:AK224)</f>
        <v>5</v>
      </c>
      <c r="AN224" s="7">
        <v>2</v>
      </c>
      <c r="AO224" s="256">
        <f t="shared" ref="AO224:AO227" si="36">AM224/AM$228</f>
        <v>0.14705882352941177</v>
      </c>
      <c r="AP224" s="2"/>
      <c r="AQ224" s="2"/>
      <c r="AR224" s="2"/>
      <c r="AS224" s="2"/>
      <c r="AT224" s="2"/>
      <c r="AU224" s="2"/>
      <c r="AV224" s="2"/>
      <c r="AW224" s="2"/>
      <c r="AX224" s="2"/>
      <c r="AY224" s="2"/>
      <c r="AZ224" s="2"/>
      <c r="BA224" s="2"/>
      <c r="BB224" s="2"/>
      <c r="BC224" s="2"/>
      <c r="BD224" s="2"/>
      <c r="BE224" s="2"/>
    </row>
    <row r="225" spans="1:57" ht="42" x14ac:dyDescent="0.35">
      <c r="A225" s="60">
        <v>3</v>
      </c>
      <c r="B225" s="86">
        <v>3</v>
      </c>
      <c r="C225" s="11" t="s">
        <v>272</v>
      </c>
      <c r="D225" s="386">
        <v>0</v>
      </c>
      <c r="E225" s="386">
        <v>0</v>
      </c>
      <c r="F225" s="386">
        <v>0</v>
      </c>
      <c r="G225" s="386">
        <v>0</v>
      </c>
      <c r="H225" s="386">
        <v>1</v>
      </c>
      <c r="I225" s="386">
        <v>0</v>
      </c>
      <c r="J225" s="386">
        <v>1</v>
      </c>
      <c r="K225" s="386">
        <v>0</v>
      </c>
      <c r="L225" s="386">
        <v>1</v>
      </c>
      <c r="M225" s="386">
        <v>0</v>
      </c>
      <c r="N225" s="386">
        <v>1</v>
      </c>
      <c r="O225" s="386">
        <v>0</v>
      </c>
      <c r="P225" s="386">
        <v>0</v>
      </c>
      <c r="Q225" s="386">
        <v>0</v>
      </c>
      <c r="R225" s="8">
        <v>0</v>
      </c>
      <c r="S225" s="8">
        <v>0</v>
      </c>
      <c r="T225" s="8">
        <v>0</v>
      </c>
      <c r="U225" s="8">
        <v>0</v>
      </c>
      <c r="V225" s="8">
        <v>0</v>
      </c>
      <c r="W225" s="8">
        <v>1</v>
      </c>
      <c r="X225" s="8">
        <v>0</v>
      </c>
      <c r="Y225" s="8">
        <v>0</v>
      </c>
      <c r="Z225" s="8">
        <v>0</v>
      </c>
      <c r="AA225" s="8">
        <v>0</v>
      </c>
      <c r="AB225" s="8">
        <v>0</v>
      </c>
      <c r="AC225" s="8">
        <v>0</v>
      </c>
      <c r="AD225" s="8">
        <v>0</v>
      </c>
      <c r="AE225" s="8">
        <v>1</v>
      </c>
      <c r="AF225" s="8">
        <v>0</v>
      </c>
      <c r="AG225" s="8">
        <v>1</v>
      </c>
      <c r="AH225" s="8">
        <v>0</v>
      </c>
      <c r="AI225" s="8">
        <v>0</v>
      </c>
      <c r="AJ225" s="8">
        <v>1</v>
      </c>
      <c r="AK225" s="8">
        <v>1</v>
      </c>
      <c r="AL225" s="2"/>
      <c r="AM225" s="51">
        <f t="shared" si="35"/>
        <v>9</v>
      </c>
      <c r="AN225" s="7">
        <v>3</v>
      </c>
      <c r="AO225" s="256">
        <f t="shared" si="36"/>
        <v>0.26470588235294118</v>
      </c>
      <c r="AP225" s="2"/>
      <c r="AQ225" s="2"/>
      <c r="AR225" s="2"/>
      <c r="AS225" s="2"/>
      <c r="AT225" s="2"/>
      <c r="AU225" s="2"/>
      <c r="AV225" s="2"/>
      <c r="AW225" s="2"/>
      <c r="AX225" s="2"/>
      <c r="AY225" s="2"/>
      <c r="AZ225" s="2"/>
      <c r="BA225" s="2"/>
      <c r="BB225" s="2"/>
      <c r="BC225" s="2"/>
      <c r="BD225" s="2"/>
      <c r="BE225" s="2"/>
    </row>
    <row r="226" spans="1:57" ht="64.5" customHeight="1" x14ac:dyDescent="0.35">
      <c r="A226" s="60">
        <v>4</v>
      </c>
      <c r="B226" s="87">
        <v>4</v>
      </c>
      <c r="C226" s="11" t="s">
        <v>273</v>
      </c>
      <c r="D226" s="386">
        <v>0</v>
      </c>
      <c r="E226" s="386">
        <v>0</v>
      </c>
      <c r="F226" s="386">
        <v>0</v>
      </c>
      <c r="G226" s="386">
        <v>1</v>
      </c>
      <c r="H226" s="386">
        <v>0</v>
      </c>
      <c r="I226" s="386">
        <v>0</v>
      </c>
      <c r="J226" s="386">
        <v>0</v>
      </c>
      <c r="K226" s="386">
        <v>0</v>
      </c>
      <c r="L226" s="386">
        <v>0</v>
      </c>
      <c r="M226" s="386">
        <v>0</v>
      </c>
      <c r="N226" s="386">
        <v>0</v>
      </c>
      <c r="O226" s="386">
        <v>1</v>
      </c>
      <c r="P226" s="386">
        <v>1</v>
      </c>
      <c r="Q226" s="386">
        <v>0</v>
      </c>
      <c r="R226" s="8">
        <v>1</v>
      </c>
      <c r="S226" s="8">
        <v>1</v>
      </c>
      <c r="T226" s="8">
        <v>0</v>
      </c>
      <c r="U226" s="8">
        <v>0</v>
      </c>
      <c r="V226" s="8">
        <v>0</v>
      </c>
      <c r="W226" s="8">
        <v>0</v>
      </c>
      <c r="X226" s="8">
        <v>0</v>
      </c>
      <c r="Y226" s="8">
        <v>0</v>
      </c>
      <c r="Z226" s="8">
        <v>0</v>
      </c>
      <c r="AA226" s="8">
        <v>0</v>
      </c>
      <c r="AB226" s="8">
        <v>1</v>
      </c>
      <c r="AC226" s="8">
        <v>0</v>
      </c>
      <c r="AD226" s="8">
        <v>0</v>
      </c>
      <c r="AE226" s="8">
        <v>0</v>
      </c>
      <c r="AF226" s="8">
        <v>0</v>
      </c>
      <c r="AG226" s="8">
        <v>0</v>
      </c>
      <c r="AH226" s="8">
        <v>0</v>
      </c>
      <c r="AI226" s="8">
        <v>1</v>
      </c>
      <c r="AJ226" s="8">
        <v>0</v>
      </c>
      <c r="AK226" s="8">
        <v>0</v>
      </c>
      <c r="AL226" s="2"/>
      <c r="AM226" s="51">
        <f t="shared" si="35"/>
        <v>7</v>
      </c>
      <c r="AN226" s="7">
        <v>4</v>
      </c>
      <c r="AO226" s="256">
        <f t="shared" si="36"/>
        <v>0.20588235294117646</v>
      </c>
      <c r="AP226" s="2"/>
      <c r="AQ226" s="2"/>
      <c r="AR226" s="2"/>
      <c r="AS226" s="2"/>
      <c r="AT226" s="2"/>
      <c r="AU226" s="2"/>
      <c r="AV226" s="2"/>
      <c r="AW226" s="2"/>
      <c r="AX226" s="2"/>
      <c r="AY226" s="2"/>
      <c r="AZ226" s="2"/>
      <c r="BA226" s="2"/>
      <c r="BB226" s="2"/>
      <c r="BC226" s="2"/>
      <c r="BD226" s="2"/>
      <c r="BE226" s="2"/>
    </row>
    <row r="227" spans="1:57" ht="56" x14ac:dyDescent="0.35">
      <c r="A227" s="60">
        <v>5</v>
      </c>
      <c r="B227" s="88">
        <v>5</v>
      </c>
      <c r="C227" s="11" t="s">
        <v>274</v>
      </c>
      <c r="D227" s="387">
        <v>1</v>
      </c>
      <c r="E227" s="387">
        <v>0</v>
      </c>
      <c r="F227" s="387">
        <v>1</v>
      </c>
      <c r="G227" s="387">
        <v>0</v>
      </c>
      <c r="H227" s="387">
        <v>0</v>
      </c>
      <c r="I227" s="387">
        <v>0</v>
      </c>
      <c r="J227" s="387">
        <v>0</v>
      </c>
      <c r="K227" s="387">
        <v>0</v>
      </c>
      <c r="L227" s="387">
        <v>0</v>
      </c>
      <c r="M227" s="387">
        <v>1</v>
      </c>
      <c r="N227" s="387">
        <v>0</v>
      </c>
      <c r="O227" s="387">
        <v>0</v>
      </c>
      <c r="P227" s="387">
        <v>0</v>
      </c>
      <c r="Q227" s="387">
        <v>0</v>
      </c>
      <c r="R227" s="382">
        <v>0</v>
      </c>
      <c r="S227" s="382">
        <v>0</v>
      </c>
      <c r="T227" s="382">
        <v>1</v>
      </c>
      <c r="U227" s="382">
        <v>0</v>
      </c>
      <c r="V227" s="382">
        <v>1</v>
      </c>
      <c r="W227" s="382">
        <v>0</v>
      </c>
      <c r="X227" s="382">
        <v>1</v>
      </c>
      <c r="Y227" s="382">
        <v>1</v>
      </c>
      <c r="Z227" s="382">
        <v>1</v>
      </c>
      <c r="AA227" s="8">
        <v>1</v>
      </c>
      <c r="AB227" s="8">
        <v>0</v>
      </c>
      <c r="AC227" s="8">
        <v>1</v>
      </c>
      <c r="AD227" s="8">
        <v>1</v>
      </c>
      <c r="AE227" s="8">
        <v>0</v>
      </c>
      <c r="AF227" s="8">
        <v>1</v>
      </c>
      <c r="AG227" s="8">
        <v>0</v>
      </c>
      <c r="AH227" s="8">
        <v>1</v>
      </c>
      <c r="AI227" s="8">
        <v>0</v>
      </c>
      <c r="AJ227" s="8">
        <v>0</v>
      </c>
      <c r="AK227" s="8">
        <v>0</v>
      </c>
      <c r="AL227" s="2"/>
      <c r="AM227" s="51">
        <f t="shared" si="35"/>
        <v>13</v>
      </c>
      <c r="AN227" s="7">
        <v>5</v>
      </c>
      <c r="AO227" s="256">
        <f t="shared" si="36"/>
        <v>0.38235294117647056</v>
      </c>
      <c r="AP227" s="2"/>
      <c r="AQ227" s="2"/>
      <c r="AR227" s="2"/>
      <c r="AS227" s="2"/>
      <c r="AT227" s="2"/>
      <c r="AU227" s="2"/>
      <c r="AV227" s="2"/>
      <c r="AW227" s="2"/>
      <c r="AX227" s="2"/>
      <c r="AY227" s="2"/>
      <c r="AZ227" s="2"/>
      <c r="BA227" s="2"/>
      <c r="BB227" s="2"/>
      <c r="BC227" s="2"/>
      <c r="BD227" s="2"/>
      <c r="BE227" s="2"/>
    </row>
    <row r="228" spans="1:57" ht="18.5" x14ac:dyDescent="0.35">
      <c r="A228" s="2"/>
      <c r="B228" s="2"/>
      <c r="C228" s="381" t="s">
        <v>424</v>
      </c>
      <c r="D228" s="384">
        <f>($B$7*D223)+($B$8*D224)+($B$9*D225)+($B$10*D226)+($B$11*D227)</f>
        <v>5</v>
      </c>
      <c r="E228" s="385">
        <f t="shared" ref="E228:AK228" si="37">($B$7*E223)+($B$8*E224)+($B$9*E225)+($B$10*E226)+($B$11*E227)</f>
        <v>2</v>
      </c>
      <c r="F228" s="384">
        <f t="shared" si="37"/>
        <v>5</v>
      </c>
      <c r="G228" s="384">
        <f t="shared" si="37"/>
        <v>4</v>
      </c>
      <c r="H228" s="332">
        <f t="shared" si="37"/>
        <v>3</v>
      </c>
      <c r="I228" s="385">
        <f t="shared" si="37"/>
        <v>2</v>
      </c>
      <c r="J228" s="332">
        <f t="shared" si="37"/>
        <v>3</v>
      </c>
      <c r="K228" s="332">
        <f t="shared" si="37"/>
        <v>2</v>
      </c>
      <c r="L228" s="385">
        <f t="shared" si="37"/>
        <v>3</v>
      </c>
      <c r="M228" s="384">
        <f t="shared" si="37"/>
        <v>5</v>
      </c>
      <c r="N228" s="332">
        <f t="shared" si="37"/>
        <v>3</v>
      </c>
      <c r="O228" s="384">
        <f t="shared" si="37"/>
        <v>4</v>
      </c>
      <c r="P228" s="384">
        <f t="shared" si="37"/>
        <v>4</v>
      </c>
      <c r="Q228" s="385">
        <f t="shared" si="37"/>
        <v>2</v>
      </c>
      <c r="R228" s="384">
        <f t="shared" si="37"/>
        <v>4</v>
      </c>
      <c r="S228" s="385">
        <f t="shared" si="37"/>
        <v>4</v>
      </c>
      <c r="T228" s="332">
        <f t="shared" si="37"/>
        <v>5</v>
      </c>
      <c r="U228" s="385">
        <f t="shared" si="37"/>
        <v>2</v>
      </c>
      <c r="V228" s="384">
        <f t="shared" si="37"/>
        <v>5</v>
      </c>
      <c r="W228" s="332">
        <f t="shared" si="37"/>
        <v>3</v>
      </c>
      <c r="X228" s="332">
        <f t="shared" si="37"/>
        <v>5</v>
      </c>
      <c r="Y228" s="384">
        <f t="shared" si="37"/>
        <v>5</v>
      </c>
      <c r="Z228" s="384">
        <f t="shared" si="37"/>
        <v>5</v>
      </c>
      <c r="AA228" s="2">
        <f t="shared" si="37"/>
        <v>5</v>
      </c>
      <c r="AB228" s="2">
        <f t="shared" si="37"/>
        <v>4</v>
      </c>
      <c r="AC228" s="2">
        <f t="shared" si="37"/>
        <v>5</v>
      </c>
      <c r="AD228" s="2">
        <f t="shared" si="37"/>
        <v>5</v>
      </c>
      <c r="AE228" s="2">
        <f t="shared" si="37"/>
        <v>3</v>
      </c>
      <c r="AF228" s="2">
        <f t="shared" si="37"/>
        <v>5</v>
      </c>
      <c r="AG228" s="2">
        <f t="shared" si="37"/>
        <v>3</v>
      </c>
      <c r="AH228" s="2">
        <f t="shared" si="37"/>
        <v>5</v>
      </c>
      <c r="AI228" s="2">
        <f t="shared" si="37"/>
        <v>4</v>
      </c>
      <c r="AJ228" s="2">
        <f t="shared" si="37"/>
        <v>3</v>
      </c>
      <c r="AK228" s="2">
        <f t="shared" si="37"/>
        <v>3</v>
      </c>
      <c r="AL228" s="2"/>
      <c r="AM228" s="9">
        <f>SUM(AM223:AM227)</f>
        <v>34</v>
      </c>
      <c r="AN228" s="2"/>
      <c r="AO228" s="10">
        <f>SUM(AO223:AO227)</f>
        <v>1</v>
      </c>
      <c r="AP228" s="2"/>
      <c r="AQ228" s="2"/>
      <c r="AR228" s="2"/>
      <c r="AS228" s="2"/>
      <c r="AT228" s="2"/>
      <c r="AU228" s="2"/>
      <c r="AV228" s="2"/>
      <c r="AW228" s="2"/>
      <c r="AX228" s="2"/>
      <c r="AY228" s="2"/>
      <c r="AZ228" s="2"/>
      <c r="BA228" s="2"/>
      <c r="BB228" s="2"/>
      <c r="BC228" s="2"/>
      <c r="BD228" s="2"/>
      <c r="BE228" s="2"/>
    </row>
    <row r="229" spans="1:57" ht="18.5" x14ac:dyDescent="0.35">
      <c r="A229" s="2"/>
      <c r="B229" s="2"/>
      <c r="C229" s="381" t="s">
        <v>423</v>
      </c>
      <c r="D229" s="332">
        <v>4</v>
      </c>
      <c r="E229" s="332">
        <v>3</v>
      </c>
      <c r="F229" s="332">
        <v>2</v>
      </c>
      <c r="G229" s="332">
        <v>1</v>
      </c>
      <c r="H229" s="332">
        <v>3</v>
      </c>
      <c r="I229" s="332">
        <v>3</v>
      </c>
      <c r="J229" s="332">
        <v>3</v>
      </c>
      <c r="K229" s="332">
        <v>2</v>
      </c>
      <c r="L229" s="332">
        <v>4</v>
      </c>
      <c r="M229" s="332">
        <v>3</v>
      </c>
      <c r="N229" s="332">
        <v>3</v>
      </c>
      <c r="O229" s="332">
        <v>3</v>
      </c>
      <c r="P229" s="332">
        <v>2</v>
      </c>
      <c r="Q229" s="332">
        <v>3</v>
      </c>
      <c r="R229" s="332">
        <v>3</v>
      </c>
      <c r="S229" s="332">
        <v>5</v>
      </c>
      <c r="T229" s="332">
        <v>5</v>
      </c>
      <c r="U229" s="332">
        <v>3</v>
      </c>
      <c r="V229" s="332">
        <v>4</v>
      </c>
      <c r="W229" s="332">
        <v>3</v>
      </c>
      <c r="X229" s="332">
        <v>5</v>
      </c>
      <c r="Y229" s="332">
        <v>4</v>
      </c>
      <c r="Z229" s="332">
        <v>4</v>
      </c>
      <c r="AA229" s="2"/>
      <c r="AB229" s="2"/>
      <c r="AC229" s="2"/>
      <c r="AD229" s="2"/>
      <c r="AE229" s="2"/>
      <c r="AF229" s="2"/>
      <c r="AG229" s="2"/>
      <c r="AH229" s="2"/>
      <c r="AI229" s="2"/>
      <c r="AJ229" s="2"/>
      <c r="AK229" s="2"/>
      <c r="AL229" s="2"/>
      <c r="AM229" s="305"/>
      <c r="AN229" s="2"/>
      <c r="AO229" s="10"/>
      <c r="AP229" s="2"/>
      <c r="AQ229" s="2"/>
      <c r="AR229" s="2"/>
      <c r="AS229" s="2"/>
      <c r="AT229" s="2"/>
      <c r="AU229" s="2"/>
      <c r="AV229" s="2"/>
      <c r="AW229" s="2"/>
      <c r="AX229" s="2"/>
      <c r="AY229" s="2"/>
      <c r="AZ229" s="2"/>
      <c r="BA229" s="2"/>
      <c r="BB229" s="2"/>
      <c r="BC229" s="2"/>
      <c r="BD229" s="2"/>
      <c r="BE229" s="2"/>
    </row>
    <row r="230" spans="1:57" x14ac:dyDescent="0.3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9"/>
      <c r="AN230" s="2"/>
      <c r="AO230" s="10"/>
      <c r="AP230" s="2"/>
      <c r="AQ230" s="2"/>
      <c r="AR230" s="2"/>
      <c r="AS230" s="2"/>
      <c r="AT230" s="2"/>
      <c r="AU230" s="2"/>
      <c r="AV230" s="2"/>
      <c r="AW230" s="2"/>
      <c r="AX230" s="2"/>
      <c r="AY230" s="2"/>
      <c r="AZ230" s="2"/>
      <c r="BA230" s="2"/>
      <c r="BB230" s="2"/>
      <c r="BC230" s="2"/>
      <c r="BD230" s="2"/>
      <c r="BE230" s="2"/>
    </row>
    <row r="231" spans="1:57" ht="21" x14ac:dyDescent="0.35">
      <c r="A231" s="46" t="s">
        <v>275</v>
      </c>
      <c r="B231" s="76"/>
      <c r="C231" s="19" t="s">
        <v>276</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row>
    <row r="232" spans="1:57" x14ac:dyDescent="0.3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row>
    <row r="233" spans="1:57" ht="37" x14ac:dyDescent="0.35">
      <c r="A233" s="56" t="s">
        <v>7</v>
      </c>
      <c r="B233" s="27"/>
      <c r="C233" s="16" t="s">
        <v>277</v>
      </c>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row>
    <row r="234" spans="1:57" x14ac:dyDescent="0.35">
      <c r="A234" s="2"/>
      <c r="B234" s="2"/>
      <c r="C234" s="2"/>
      <c r="D234" s="337" t="s">
        <v>20</v>
      </c>
      <c r="E234" s="335" t="s">
        <v>21</v>
      </c>
      <c r="F234" s="334" t="s">
        <v>23</v>
      </c>
      <c r="G234" s="334" t="s">
        <v>26</v>
      </c>
      <c r="H234" s="334" t="s">
        <v>29</v>
      </c>
      <c r="I234" s="334" t="s">
        <v>32</v>
      </c>
      <c r="J234" s="334" t="s">
        <v>35</v>
      </c>
      <c r="K234" s="334" t="s">
        <v>38</v>
      </c>
      <c r="L234" s="334" t="s">
        <v>41</v>
      </c>
      <c r="M234" s="334" t="s">
        <v>44</v>
      </c>
      <c r="N234" s="334" t="s">
        <v>47</v>
      </c>
      <c r="O234" s="334" t="s">
        <v>50</v>
      </c>
      <c r="P234" s="334" t="s">
        <v>51</v>
      </c>
      <c r="Q234" s="334" t="s">
        <v>52</v>
      </c>
      <c r="R234" s="334" t="s">
        <v>53</v>
      </c>
      <c r="S234" s="334" t="s">
        <v>54</v>
      </c>
      <c r="T234" s="334" t="s">
        <v>55</v>
      </c>
      <c r="U234" s="334" t="s">
        <v>56</v>
      </c>
      <c r="V234" s="334" t="s">
        <v>57</v>
      </c>
      <c r="W234" s="334" t="s">
        <v>58</v>
      </c>
      <c r="X234" s="334" t="s">
        <v>59</v>
      </c>
      <c r="Y234" s="334" t="s">
        <v>60</v>
      </c>
      <c r="Z234" s="334" t="s">
        <v>61</v>
      </c>
      <c r="AA234" s="334" t="s">
        <v>62</v>
      </c>
      <c r="AB234" s="334" t="s">
        <v>63</v>
      </c>
      <c r="AC234" s="334" t="s">
        <v>64</v>
      </c>
      <c r="AD234" s="334" t="s">
        <v>65</v>
      </c>
      <c r="AE234" s="334" t="s">
        <v>66</v>
      </c>
      <c r="AF234" s="334" t="s">
        <v>67</v>
      </c>
      <c r="AG234" s="334" t="s">
        <v>68</v>
      </c>
      <c r="AH234" s="334" t="s">
        <v>69</v>
      </c>
      <c r="AI234" s="334" t="s">
        <v>70</v>
      </c>
      <c r="AJ234" s="334" t="s">
        <v>71</v>
      </c>
      <c r="AK234" s="336" t="s">
        <v>72</v>
      </c>
      <c r="AL234" s="2"/>
      <c r="AM234" s="6" t="s">
        <v>179</v>
      </c>
      <c r="AN234" s="7" t="s">
        <v>189</v>
      </c>
      <c r="AO234" s="7" t="s">
        <v>190</v>
      </c>
      <c r="AP234" s="2"/>
      <c r="AQ234" s="2"/>
      <c r="AR234" s="2"/>
      <c r="AS234" s="2"/>
      <c r="AT234" s="2"/>
      <c r="AU234" s="2"/>
      <c r="AV234" s="2"/>
      <c r="AW234" s="2"/>
      <c r="AX234" s="2"/>
      <c r="AY234" s="2"/>
      <c r="AZ234" s="2"/>
      <c r="BA234" s="2"/>
      <c r="BB234" s="2"/>
      <c r="BC234" s="2"/>
      <c r="BD234" s="2"/>
      <c r="BE234" s="2"/>
    </row>
    <row r="235" spans="1:57" ht="18.5" x14ac:dyDescent="0.35">
      <c r="A235" s="60">
        <v>1</v>
      </c>
      <c r="B235" s="84">
        <v>1</v>
      </c>
      <c r="C235" s="15" t="s">
        <v>278</v>
      </c>
      <c r="D235" s="386">
        <v>0</v>
      </c>
      <c r="E235" s="386">
        <v>0</v>
      </c>
      <c r="F235" s="386">
        <v>0</v>
      </c>
      <c r="G235" s="386">
        <v>0</v>
      </c>
      <c r="H235" s="386">
        <v>0</v>
      </c>
      <c r="I235" s="386">
        <v>0</v>
      </c>
      <c r="J235" s="386">
        <v>0</v>
      </c>
      <c r="K235" s="386">
        <v>0</v>
      </c>
      <c r="L235" s="386">
        <v>0</v>
      </c>
      <c r="M235" s="386">
        <v>0</v>
      </c>
      <c r="N235" s="386">
        <v>0</v>
      </c>
      <c r="O235" s="386">
        <v>0</v>
      </c>
      <c r="P235" s="386">
        <v>0</v>
      </c>
      <c r="Q235" s="386">
        <v>1</v>
      </c>
      <c r="R235" s="8">
        <v>0</v>
      </c>
      <c r="S235" s="8">
        <v>0</v>
      </c>
      <c r="T235" s="8">
        <v>0</v>
      </c>
      <c r="U235" s="8">
        <v>0</v>
      </c>
      <c r="V235" s="8">
        <v>0</v>
      </c>
      <c r="W235" s="8">
        <v>0</v>
      </c>
      <c r="X235" s="8">
        <v>0</v>
      </c>
      <c r="Y235" s="8">
        <v>0</v>
      </c>
      <c r="Z235" s="8">
        <v>0</v>
      </c>
      <c r="AA235" s="8">
        <v>0</v>
      </c>
      <c r="AB235" s="8">
        <v>0</v>
      </c>
      <c r="AC235" s="8">
        <v>1</v>
      </c>
      <c r="AD235" s="8">
        <v>0</v>
      </c>
      <c r="AE235" s="8">
        <v>0</v>
      </c>
      <c r="AF235" s="8">
        <v>0</v>
      </c>
      <c r="AG235" s="8">
        <v>0</v>
      </c>
      <c r="AH235" s="8">
        <v>0</v>
      </c>
      <c r="AI235" s="8">
        <v>0</v>
      </c>
      <c r="AJ235" s="8">
        <v>0</v>
      </c>
      <c r="AK235" s="8">
        <v>0</v>
      </c>
      <c r="AL235" s="2"/>
      <c r="AM235" s="51">
        <f>SUM(D235:AK235)</f>
        <v>2</v>
      </c>
      <c r="AN235" s="7">
        <v>1</v>
      </c>
      <c r="AO235" s="256">
        <f>AM235/AM$240</f>
        <v>5.8823529411764705E-2</v>
      </c>
      <c r="AP235" s="2"/>
      <c r="AQ235" s="2"/>
      <c r="AR235" s="2"/>
      <c r="AS235" s="2"/>
      <c r="AT235" s="2"/>
      <c r="AU235" s="2"/>
      <c r="AV235" s="2"/>
      <c r="AW235" s="2"/>
      <c r="AX235" s="2"/>
      <c r="AY235" s="2"/>
      <c r="AZ235" s="2"/>
      <c r="BA235" s="2"/>
      <c r="BB235" s="2"/>
      <c r="BC235" s="2"/>
      <c r="BD235" s="2"/>
      <c r="BE235" s="2"/>
    </row>
    <row r="236" spans="1:57" ht="18.5" x14ac:dyDescent="0.35">
      <c r="A236" s="60">
        <v>2</v>
      </c>
      <c r="B236" s="85">
        <v>2</v>
      </c>
      <c r="C236" s="15" t="s">
        <v>279</v>
      </c>
      <c r="D236" s="386">
        <v>0</v>
      </c>
      <c r="E236" s="386">
        <v>0</v>
      </c>
      <c r="F236" s="386">
        <v>0</v>
      </c>
      <c r="G236" s="386">
        <v>1</v>
      </c>
      <c r="H236" s="386">
        <v>0</v>
      </c>
      <c r="I236" s="386">
        <v>0</v>
      </c>
      <c r="J236" s="386">
        <v>0</v>
      </c>
      <c r="K236" s="386">
        <v>1</v>
      </c>
      <c r="L236" s="386">
        <v>0</v>
      </c>
      <c r="M236" s="386">
        <v>0</v>
      </c>
      <c r="N236" s="386">
        <v>0</v>
      </c>
      <c r="O236" s="386">
        <v>0</v>
      </c>
      <c r="P236" s="386">
        <v>0</v>
      </c>
      <c r="Q236" s="386">
        <v>0</v>
      </c>
      <c r="R236" s="8">
        <v>0</v>
      </c>
      <c r="S236" s="8">
        <v>1</v>
      </c>
      <c r="T236" s="8">
        <v>0</v>
      </c>
      <c r="U236" s="8">
        <v>1</v>
      </c>
      <c r="V236" s="8">
        <v>0</v>
      </c>
      <c r="W236" s="8">
        <v>0</v>
      </c>
      <c r="X236" s="8">
        <v>0</v>
      </c>
      <c r="Y236" s="8">
        <v>1</v>
      </c>
      <c r="Z236" s="8">
        <v>1</v>
      </c>
      <c r="AA236" s="8">
        <v>0</v>
      </c>
      <c r="AB236" s="8">
        <v>0</v>
      </c>
      <c r="AC236" s="8">
        <v>0</v>
      </c>
      <c r="AD236" s="8">
        <v>1</v>
      </c>
      <c r="AE236" s="8">
        <v>0</v>
      </c>
      <c r="AF236" s="8">
        <v>0</v>
      </c>
      <c r="AG236" s="8">
        <v>0</v>
      </c>
      <c r="AH236" s="8">
        <v>1</v>
      </c>
      <c r="AI236" s="8">
        <v>0</v>
      </c>
      <c r="AJ236" s="8">
        <v>1</v>
      </c>
      <c r="AK236" s="8">
        <v>1</v>
      </c>
      <c r="AL236" s="2"/>
      <c r="AM236" s="51">
        <f t="shared" ref="AM236:AM239" si="38">SUM(D236:AK236)</f>
        <v>10</v>
      </c>
      <c r="AN236" s="7">
        <v>2</v>
      </c>
      <c r="AO236" s="256">
        <f t="shared" ref="AO236:AO239" si="39">AM236/AM$240</f>
        <v>0.29411764705882354</v>
      </c>
      <c r="AP236" s="2"/>
      <c r="AQ236" s="2"/>
      <c r="AR236" s="2"/>
      <c r="AS236" s="2"/>
      <c r="AT236" s="2"/>
      <c r="AU236" s="2"/>
      <c r="AV236" s="2"/>
      <c r="AW236" s="2"/>
      <c r="AX236" s="2"/>
      <c r="AY236" s="2"/>
      <c r="AZ236" s="2"/>
      <c r="BA236" s="2"/>
      <c r="BB236" s="2"/>
      <c r="BC236" s="2"/>
      <c r="BD236" s="2"/>
      <c r="BE236" s="2"/>
    </row>
    <row r="237" spans="1:57" ht="28" x14ac:dyDescent="0.35">
      <c r="A237" s="60">
        <v>3</v>
      </c>
      <c r="B237" s="86">
        <v>3</v>
      </c>
      <c r="C237" s="11" t="s">
        <v>280</v>
      </c>
      <c r="D237" s="386">
        <v>1</v>
      </c>
      <c r="E237" s="386">
        <v>1</v>
      </c>
      <c r="F237" s="386">
        <v>0</v>
      </c>
      <c r="G237" s="386">
        <v>0</v>
      </c>
      <c r="H237" s="386">
        <v>0</v>
      </c>
      <c r="I237" s="386">
        <v>1</v>
      </c>
      <c r="J237" s="386">
        <v>1</v>
      </c>
      <c r="K237" s="386">
        <v>0</v>
      </c>
      <c r="L237" s="386">
        <v>1</v>
      </c>
      <c r="M237" s="386">
        <v>1</v>
      </c>
      <c r="N237" s="386">
        <v>1</v>
      </c>
      <c r="O237" s="386">
        <v>1</v>
      </c>
      <c r="P237" s="386">
        <v>0</v>
      </c>
      <c r="Q237" s="386">
        <v>0</v>
      </c>
      <c r="R237" s="8">
        <v>1</v>
      </c>
      <c r="S237" s="8">
        <v>0</v>
      </c>
      <c r="T237" s="8">
        <v>0</v>
      </c>
      <c r="U237" s="8">
        <v>0</v>
      </c>
      <c r="V237" s="8">
        <v>1</v>
      </c>
      <c r="W237" s="8">
        <v>1</v>
      </c>
      <c r="X237" s="8">
        <v>1</v>
      </c>
      <c r="Y237" s="8">
        <v>0</v>
      </c>
      <c r="Z237" s="8">
        <v>0</v>
      </c>
      <c r="AA237" s="8">
        <v>1</v>
      </c>
      <c r="AB237" s="8">
        <v>0</v>
      </c>
      <c r="AC237" s="8">
        <v>0</v>
      </c>
      <c r="AD237" s="8">
        <v>0</v>
      </c>
      <c r="AE237" s="8">
        <v>1</v>
      </c>
      <c r="AF237" s="8">
        <v>0</v>
      </c>
      <c r="AG237" s="8">
        <v>0</v>
      </c>
      <c r="AH237" s="8">
        <v>0</v>
      </c>
      <c r="AI237" s="8">
        <v>1</v>
      </c>
      <c r="AJ237" s="8">
        <v>0</v>
      </c>
      <c r="AK237" s="8">
        <v>0</v>
      </c>
      <c r="AL237" s="2"/>
      <c r="AM237" s="51">
        <f t="shared" si="38"/>
        <v>15</v>
      </c>
      <c r="AN237" s="7">
        <v>3</v>
      </c>
      <c r="AO237" s="256">
        <f t="shared" si="39"/>
        <v>0.44117647058823528</v>
      </c>
      <c r="AP237" s="2"/>
      <c r="AQ237" s="2"/>
      <c r="AR237" s="2"/>
      <c r="AS237" s="2"/>
      <c r="AT237" s="2"/>
      <c r="AU237" s="2"/>
      <c r="AV237" s="2"/>
      <c r="AW237" s="2"/>
      <c r="AX237" s="2"/>
      <c r="AY237" s="2"/>
      <c r="AZ237" s="2"/>
      <c r="BA237" s="2"/>
      <c r="BB237" s="2"/>
      <c r="BC237" s="2"/>
      <c r="BD237" s="2"/>
      <c r="BE237" s="2"/>
    </row>
    <row r="238" spans="1:57" ht="33.75" customHeight="1" x14ac:dyDescent="0.35">
      <c r="A238" s="60">
        <v>4</v>
      </c>
      <c r="B238" s="87">
        <v>4</v>
      </c>
      <c r="C238" s="11" t="s">
        <v>281</v>
      </c>
      <c r="D238" s="386">
        <v>0</v>
      </c>
      <c r="E238" s="386">
        <v>0</v>
      </c>
      <c r="F238" s="386">
        <v>1</v>
      </c>
      <c r="G238" s="386">
        <v>0</v>
      </c>
      <c r="H238" s="386">
        <v>1</v>
      </c>
      <c r="I238" s="386">
        <v>0</v>
      </c>
      <c r="J238" s="386">
        <v>0</v>
      </c>
      <c r="K238" s="386">
        <v>0</v>
      </c>
      <c r="L238" s="386">
        <v>0</v>
      </c>
      <c r="M238" s="386">
        <v>0</v>
      </c>
      <c r="N238" s="386">
        <v>0</v>
      </c>
      <c r="O238" s="386">
        <v>0</v>
      </c>
      <c r="P238" s="386">
        <v>1</v>
      </c>
      <c r="Q238" s="386">
        <v>0</v>
      </c>
      <c r="R238" s="8">
        <v>0</v>
      </c>
      <c r="S238" s="8">
        <v>0</v>
      </c>
      <c r="T238" s="8">
        <v>0</v>
      </c>
      <c r="U238" s="8">
        <v>0</v>
      </c>
      <c r="V238" s="8">
        <v>0</v>
      </c>
      <c r="W238" s="8">
        <v>0</v>
      </c>
      <c r="X238" s="8">
        <v>0</v>
      </c>
      <c r="Y238" s="8">
        <v>0</v>
      </c>
      <c r="Z238" s="8">
        <v>0</v>
      </c>
      <c r="AA238" s="8">
        <v>0</v>
      </c>
      <c r="AB238" s="8">
        <v>1</v>
      </c>
      <c r="AC238" s="8">
        <v>0</v>
      </c>
      <c r="AD238" s="8">
        <v>0</v>
      </c>
      <c r="AE238" s="8">
        <v>0</v>
      </c>
      <c r="AF238" s="8">
        <v>1</v>
      </c>
      <c r="AG238" s="8">
        <v>1</v>
      </c>
      <c r="AH238" s="8">
        <v>0</v>
      </c>
      <c r="AI238" s="8">
        <v>0</v>
      </c>
      <c r="AJ238" s="8">
        <v>0</v>
      </c>
      <c r="AK238" s="8">
        <v>0</v>
      </c>
      <c r="AL238" s="2"/>
      <c r="AM238" s="51">
        <f t="shared" si="38"/>
        <v>6</v>
      </c>
      <c r="AN238" s="7">
        <v>4</v>
      </c>
      <c r="AO238" s="256">
        <f t="shared" si="39"/>
        <v>0.17647058823529413</v>
      </c>
      <c r="AP238" s="2"/>
      <c r="AQ238" s="2"/>
      <c r="AR238" s="2"/>
      <c r="AS238" s="2"/>
      <c r="AT238" s="2"/>
      <c r="AU238" s="2"/>
      <c r="AV238" s="2"/>
      <c r="AW238" s="2"/>
      <c r="AX238" s="2"/>
      <c r="AY238" s="2"/>
      <c r="AZ238" s="2"/>
      <c r="BA238" s="2"/>
      <c r="BB238" s="2"/>
      <c r="BC238" s="2"/>
      <c r="BD238" s="2"/>
      <c r="BE238" s="2"/>
    </row>
    <row r="239" spans="1:57" ht="48.75" customHeight="1" x14ac:dyDescent="0.35">
      <c r="A239" s="60">
        <v>5</v>
      </c>
      <c r="B239" s="88">
        <v>5</v>
      </c>
      <c r="C239" s="11" t="s">
        <v>282</v>
      </c>
      <c r="D239" s="387">
        <v>0</v>
      </c>
      <c r="E239" s="387">
        <v>0</v>
      </c>
      <c r="F239" s="387">
        <v>0</v>
      </c>
      <c r="G239" s="387">
        <v>0</v>
      </c>
      <c r="H239" s="387">
        <v>0</v>
      </c>
      <c r="I239" s="387">
        <v>0</v>
      </c>
      <c r="J239" s="387">
        <v>0</v>
      </c>
      <c r="K239" s="387">
        <v>0</v>
      </c>
      <c r="L239" s="387">
        <v>0</v>
      </c>
      <c r="M239" s="387">
        <v>0</v>
      </c>
      <c r="N239" s="387">
        <v>0</v>
      </c>
      <c r="O239" s="387">
        <v>0</v>
      </c>
      <c r="P239" s="387">
        <v>0</v>
      </c>
      <c r="Q239" s="387">
        <v>0</v>
      </c>
      <c r="R239" s="382">
        <v>0</v>
      </c>
      <c r="S239" s="382">
        <v>0</v>
      </c>
      <c r="T239" s="382">
        <v>1</v>
      </c>
      <c r="U239" s="382">
        <v>0</v>
      </c>
      <c r="V239" s="382">
        <v>0</v>
      </c>
      <c r="W239" s="382">
        <v>0</v>
      </c>
      <c r="X239" s="382">
        <v>0</v>
      </c>
      <c r="Y239" s="382">
        <v>0</v>
      </c>
      <c r="Z239" s="382">
        <v>0</v>
      </c>
      <c r="AA239" s="8">
        <v>0</v>
      </c>
      <c r="AB239" s="8">
        <v>0</v>
      </c>
      <c r="AC239" s="8">
        <v>0</v>
      </c>
      <c r="AD239" s="8">
        <v>0</v>
      </c>
      <c r="AE239" s="8">
        <v>0</v>
      </c>
      <c r="AF239" s="8">
        <v>0</v>
      </c>
      <c r="AG239" s="8">
        <v>0</v>
      </c>
      <c r="AH239" s="8">
        <v>0</v>
      </c>
      <c r="AI239" s="8">
        <v>0</v>
      </c>
      <c r="AJ239" s="8">
        <v>0</v>
      </c>
      <c r="AK239" s="8">
        <v>0</v>
      </c>
      <c r="AL239" s="2"/>
      <c r="AM239" s="51">
        <f t="shared" si="38"/>
        <v>1</v>
      </c>
      <c r="AN239" s="7">
        <v>5</v>
      </c>
      <c r="AO239" s="256">
        <f t="shared" si="39"/>
        <v>2.9411764705882353E-2</v>
      </c>
      <c r="AP239" s="2"/>
      <c r="AQ239" s="2"/>
      <c r="AR239" s="2"/>
      <c r="AS239" s="2"/>
      <c r="AT239" s="2"/>
      <c r="AU239" s="2"/>
      <c r="AV239" s="2"/>
      <c r="AW239" s="2"/>
      <c r="AX239" s="2"/>
      <c r="AY239" s="2"/>
      <c r="AZ239" s="2"/>
      <c r="BA239" s="2"/>
      <c r="BB239" s="2"/>
      <c r="BC239" s="2"/>
      <c r="BD239" s="2"/>
      <c r="BE239" s="2"/>
    </row>
    <row r="240" spans="1:57" ht="18.5" x14ac:dyDescent="0.35">
      <c r="A240" s="2"/>
      <c r="B240" s="2"/>
      <c r="C240" s="381" t="s">
        <v>424</v>
      </c>
      <c r="D240" s="384">
        <f>($B$7*D235)+($B$8*D236)+($B$9*D237)+($B$10*D238)+($B$11*D239)</f>
        <v>3</v>
      </c>
      <c r="E240" s="332">
        <f t="shared" ref="E240:AK240" si="40">($B$7*E235)+($B$8*E236)+($B$9*E237)+($B$10*E238)+($B$11*E239)</f>
        <v>3</v>
      </c>
      <c r="F240" s="384">
        <f t="shared" si="40"/>
        <v>4</v>
      </c>
      <c r="G240" s="385">
        <f t="shared" si="40"/>
        <v>2</v>
      </c>
      <c r="H240" s="384">
        <f t="shared" si="40"/>
        <v>4</v>
      </c>
      <c r="I240" s="332">
        <f t="shared" si="40"/>
        <v>3</v>
      </c>
      <c r="J240" s="385">
        <f t="shared" si="40"/>
        <v>3</v>
      </c>
      <c r="K240" s="385">
        <f t="shared" si="40"/>
        <v>2</v>
      </c>
      <c r="L240" s="332">
        <f t="shared" si="40"/>
        <v>3</v>
      </c>
      <c r="M240" s="384">
        <f t="shared" si="40"/>
        <v>3</v>
      </c>
      <c r="N240" s="384">
        <f t="shared" si="40"/>
        <v>3</v>
      </c>
      <c r="O240" s="384">
        <f t="shared" si="40"/>
        <v>3</v>
      </c>
      <c r="P240" s="332">
        <f t="shared" si="40"/>
        <v>4</v>
      </c>
      <c r="Q240" s="385">
        <f t="shared" si="40"/>
        <v>1</v>
      </c>
      <c r="R240" s="384">
        <f t="shared" si="40"/>
        <v>3</v>
      </c>
      <c r="S240" s="332">
        <f t="shared" si="40"/>
        <v>2</v>
      </c>
      <c r="T240" s="332">
        <f t="shared" si="40"/>
        <v>5</v>
      </c>
      <c r="U240" s="332">
        <f t="shared" si="40"/>
        <v>2</v>
      </c>
      <c r="V240" s="384">
        <f t="shared" si="40"/>
        <v>3</v>
      </c>
      <c r="W240" s="332">
        <f t="shared" si="40"/>
        <v>3</v>
      </c>
      <c r="X240" s="385">
        <f t="shared" si="40"/>
        <v>3</v>
      </c>
      <c r="Y240" s="332">
        <f t="shared" si="40"/>
        <v>2</v>
      </c>
      <c r="Z240" s="384">
        <f t="shared" si="40"/>
        <v>2</v>
      </c>
      <c r="AA240" s="2">
        <f t="shared" si="40"/>
        <v>3</v>
      </c>
      <c r="AB240" s="2">
        <f t="shared" si="40"/>
        <v>4</v>
      </c>
      <c r="AC240" s="2">
        <f t="shared" si="40"/>
        <v>1</v>
      </c>
      <c r="AD240" s="2">
        <f t="shared" si="40"/>
        <v>2</v>
      </c>
      <c r="AE240" s="2">
        <f t="shared" si="40"/>
        <v>3</v>
      </c>
      <c r="AF240" s="2">
        <f t="shared" si="40"/>
        <v>4</v>
      </c>
      <c r="AG240" s="2">
        <f t="shared" si="40"/>
        <v>4</v>
      </c>
      <c r="AH240" s="2">
        <f t="shared" si="40"/>
        <v>2</v>
      </c>
      <c r="AI240" s="2">
        <f t="shared" si="40"/>
        <v>3</v>
      </c>
      <c r="AJ240" s="2">
        <f t="shared" si="40"/>
        <v>2</v>
      </c>
      <c r="AK240" s="2">
        <f t="shared" si="40"/>
        <v>2</v>
      </c>
      <c r="AL240" s="2"/>
      <c r="AM240" s="9">
        <f>SUM(AM235:AM239)</f>
        <v>34</v>
      </c>
      <c r="AN240" s="2"/>
      <c r="AO240" s="10">
        <f>SUM(AO235:AO239)</f>
        <v>1</v>
      </c>
      <c r="AP240" s="2"/>
      <c r="AQ240" s="2"/>
      <c r="AR240" s="2"/>
      <c r="AS240" s="2"/>
      <c r="AT240" s="2"/>
      <c r="AU240" s="2"/>
      <c r="AV240" s="2"/>
      <c r="AW240" s="2"/>
      <c r="AX240" s="2"/>
      <c r="AY240" s="2"/>
      <c r="AZ240" s="2"/>
      <c r="BA240" s="2"/>
      <c r="BB240" s="2"/>
      <c r="BC240" s="2"/>
      <c r="BD240" s="2"/>
      <c r="BE240" s="2"/>
    </row>
    <row r="241" spans="1:57" ht="18.5" x14ac:dyDescent="0.35">
      <c r="A241" s="2"/>
      <c r="B241" s="2"/>
      <c r="C241" s="381" t="s">
        <v>423</v>
      </c>
      <c r="D241" s="332">
        <v>2</v>
      </c>
      <c r="E241" s="332">
        <v>3</v>
      </c>
      <c r="F241" s="332">
        <v>3</v>
      </c>
      <c r="G241" s="332">
        <v>3</v>
      </c>
      <c r="H241" s="332">
        <v>2</v>
      </c>
      <c r="I241" s="332">
        <v>3</v>
      </c>
      <c r="J241" s="332">
        <v>4</v>
      </c>
      <c r="K241" s="332">
        <v>3</v>
      </c>
      <c r="L241" s="332">
        <v>3</v>
      </c>
      <c r="M241" s="332">
        <v>2</v>
      </c>
      <c r="N241" s="332">
        <v>2</v>
      </c>
      <c r="O241" s="332">
        <v>2</v>
      </c>
      <c r="P241" s="332">
        <v>4</v>
      </c>
      <c r="Q241" s="332">
        <v>3</v>
      </c>
      <c r="R241" s="332">
        <v>2</v>
      </c>
      <c r="S241" s="332">
        <v>2</v>
      </c>
      <c r="T241" s="332">
        <v>5</v>
      </c>
      <c r="U241" s="332">
        <v>2</v>
      </c>
      <c r="V241" s="332">
        <v>1</v>
      </c>
      <c r="W241" s="332">
        <v>3</v>
      </c>
      <c r="X241" s="332">
        <v>4</v>
      </c>
      <c r="Y241" s="332">
        <v>2</v>
      </c>
      <c r="Z241" s="332">
        <v>1</v>
      </c>
      <c r="AA241" s="2"/>
      <c r="AB241" s="2"/>
      <c r="AC241" s="2"/>
      <c r="AD241" s="2"/>
      <c r="AE241" s="2"/>
      <c r="AF241" s="2"/>
      <c r="AG241" s="2"/>
      <c r="AH241" s="2"/>
      <c r="AI241" s="2"/>
      <c r="AJ241" s="2"/>
      <c r="AK241" s="2"/>
      <c r="AL241" s="2"/>
      <c r="AM241" s="305"/>
      <c r="AN241" s="2"/>
      <c r="AO241" s="10"/>
      <c r="AP241" s="2"/>
      <c r="AQ241" s="2"/>
      <c r="AR241" s="2"/>
      <c r="AS241" s="2"/>
      <c r="AT241" s="2"/>
      <c r="AU241" s="2"/>
      <c r="AV241" s="2"/>
      <c r="AW241" s="2"/>
      <c r="AX241" s="2"/>
      <c r="AY241" s="2"/>
      <c r="AZ241" s="2"/>
      <c r="BA241" s="2"/>
      <c r="BB241" s="2"/>
      <c r="BC241" s="2"/>
      <c r="BD241" s="2"/>
      <c r="BE241" s="2"/>
    </row>
    <row r="242" spans="1:57" x14ac:dyDescent="0.3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row>
    <row r="243" spans="1:57" ht="18.5" x14ac:dyDescent="0.35">
      <c r="A243" s="21" t="s">
        <v>9</v>
      </c>
      <c r="B243" s="81"/>
      <c r="C243" s="16" t="s">
        <v>283</v>
      </c>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row>
    <row r="244" spans="1:57" ht="31" x14ac:dyDescent="0.35">
      <c r="A244" s="2"/>
      <c r="B244" s="2"/>
      <c r="C244" s="22" t="s">
        <v>284</v>
      </c>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row>
    <row r="245" spans="1:57" x14ac:dyDescent="0.35">
      <c r="A245" s="2"/>
      <c r="B245" s="2"/>
      <c r="C245" s="2"/>
      <c r="D245" s="337" t="s">
        <v>20</v>
      </c>
      <c r="E245" s="335" t="s">
        <v>21</v>
      </c>
      <c r="F245" s="334" t="s">
        <v>23</v>
      </c>
      <c r="G245" s="334" t="s">
        <v>26</v>
      </c>
      <c r="H245" s="334" t="s">
        <v>29</v>
      </c>
      <c r="I245" s="334" t="s">
        <v>32</v>
      </c>
      <c r="J245" s="334" t="s">
        <v>35</v>
      </c>
      <c r="K245" s="334" t="s">
        <v>38</v>
      </c>
      <c r="L245" s="334" t="s">
        <v>41</v>
      </c>
      <c r="M245" s="334" t="s">
        <v>44</v>
      </c>
      <c r="N245" s="334" t="s">
        <v>47</v>
      </c>
      <c r="O245" s="334" t="s">
        <v>50</v>
      </c>
      <c r="P245" s="334" t="s">
        <v>51</v>
      </c>
      <c r="Q245" s="334" t="s">
        <v>52</v>
      </c>
      <c r="R245" s="334" t="s">
        <v>53</v>
      </c>
      <c r="S245" s="334" t="s">
        <v>54</v>
      </c>
      <c r="T245" s="334" t="s">
        <v>55</v>
      </c>
      <c r="U245" s="334" t="s">
        <v>56</v>
      </c>
      <c r="V245" s="334" t="s">
        <v>57</v>
      </c>
      <c r="W245" s="334" t="s">
        <v>58</v>
      </c>
      <c r="X245" s="334" t="s">
        <v>59</v>
      </c>
      <c r="Y245" s="334" t="s">
        <v>60</v>
      </c>
      <c r="Z245" s="334" t="s">
        <v>61</v>
      </c>
      <c r="AA245" s="334" t="s">
        <v>62</v>
      </c>
      <c r="AB245" s="334" t="s">
        <v>63</v>
      </c>
      <c r="AC245" s="334" t="s">
        <v>64</v>
      </c>
      <c r="AD245" s="334" t="s">
        <v>65</v>
      </c>
      <c r="AE245" s="334" t="s">
        <v>66</v>
      </c>
      <c r="AF245" s="334" t="s">
        <v>67</v>
      </c>
      <c r="AG245" s="334" t="s">
        <v>68</v>
      </c>
      <c r="AH245" s="334" t="s">
        <v>69</v>
      </c>
      <c r="AI245" s="334" t="s">
        <v>70</v>
      </c>
      <c r="AJ245" s="334" t="s">
        <v>71</v>
      </c>
      <c r="AK245" s="336" t="s">
        <v>72</v>
      </c>
      <c r="AL245" s="2"/>
      <c r="AM245" s="6" t="s">
        <v>179</v>
      </c>
      <c r="AN245" s="7" t="s">
        <v>285</v>
      </c>
      <c r="AO245" s="7" t="s">
        <v>190</v>
      </c>
      <c r="AP245" s="2"/>
      <c r="AQ245" s="2"/>
      <c r="AR245" s="2"/>
      <c r="AS245" s="2"/>
      <c r="AT245" s="2"/>
      <c r="AU245" s="2"/>
      <c r="AV245" s="2"/>
      <c r="AW245" s="2"/>
      <c r="AX245" s="2"/>
      <c r="AY245" s="2"/>
      <c r="AZ245" s="2"/>
      <c r="BA245" s="2"/>
      <c r="BB245" s="2"/>
      <c r="BC245" s="2"/>
      <c r="BD245" s="2"/>
      <c r="BE245" s="2"/>
    </row>
    <row r="246" spans="1:57" x14ac:dyDescent="0.35">
      <c r="A246" s="58">
        <v>3</v>
      </c>
      <c r="B246" s="58"/>
      <c r="C246" s="26" t="s">
        <v>286</v>
      </c>
      <c r="D246" s="386">
        <v>0</v>
      </c>
      <c r="E246" s="386">
        <v>0</v>
      </c>
      <c r="F246" s="386">
        <v>1</v>
      </c>
      <c r="G246" s="386">
        <v>1</v>
      </c>
      <c r="H246" s="386">
        <v>1</v>
      </c>
      <c r="I246" s="386">
        <v>0</v>
      </c>
      <c r="J246" s="386">
        <v>1</v>
      </c>
      <c r="K246" s="386">
        <v>1</v>
      </c>
      <c r="L246" s="386">
        <v>0</v>
      </c>
      <c r="M246" s="386">
        <v>0</v>
      </c>
      <c r="N246" s="386">
        <v>0</v>
      </c>
      <c r="O246" s="386">
        <v>0</v>
      </c>
      <c r="P246" s="386">
        <v>0</v>
      </c>
      <c r="Q246" s="386">
        <v>0</v>
      </c>
      <c r="R246" s="8">
        <v>0</v>
      </c>
      <c r="S246" s="8">
        <v>0</v>
      </c>
      <c r="T246" s="8">
        <v>1</v>
      </c>
      <c r="U246" s="8">
        <v>0</v>
      </c>
      <c r="V246" s="8">
        <v>0</v>
      </c>
      <c r="W246" s="8">
        <v>0</v>
      </c>
      <c r="X246" s="8">
        <v>0</v>
      </c>
      <c r="Y246" s="8">
        <v>0</v>
      </c>
      <c r="Z246" s="8">
        <v>0</v>
      </c>
      <c r="AA246" s="8">
        <v>0</v>
      </c>
      <c r="AB246" s="8">
        <v>1</v>
      </c>
      <c r="AC246" s="8">
        <v>0</v>
      </c>
      <c r="AD246" s="8">
        <v>0</v>
      </c>
      <c r="AE246" s="8">
        <v>0</v>
      </c>
      <c r="AF246" s="8">
        <v>0</v>
      </c>
      <c r="AG246" s="8">
        <v>1</v>
      </c>
      <c r="AH246" s="8">
        <v>0</v>
      </c>
      <c r="AI246" s="8">
        <v>0</v>
      </c>
      <c r="AJ246" s="8">
        <v>0</v>
      </c>
      <c r="AK246" s="8">
        <v>1</v>
      </c>
      <c r="AL246" s="2"/>
      <c r="AM246" s="51">
        <f>SUM(D246:AK246)</f>
        <v>9</v>
      </c>
      <c r="AN246" s="7" t="s">
        <v>286</v>
      </c>
      <c r="AO246" s="256">
        <f>AM246/AM$248</f>
        <v>0.26470588235294118</v>
      </c>
      <c r="AP246" s="2"/>
      <c r="AQ246" s="2"/>
      <c r="AR246" s="2"/>
      <c r="AS246" s="2"/>
      <c r="AT246" s="2"/>
      <c r="AU246" s="2"/>
      <c r="AV246" s="2"/>
      <c r="AW246" s="2"/>
      <c r="AX246" s="2"/>
      <c r="AY246" s="2"/>
      <c r="AZ246" s="2"/>
      <c r="BA246" s="2"/>
      <c r="BB246" s="2"/>
      <c r="BC246" s="2"/>
      <c r="BD246" s="2"/>
      <c r="BE246" s="2"/>
    </row>
    <row r="247" spans="1:57" x14ac:dyDescent="0.35">
      <c r="A247" s="58">
        <v>1</v>
      </c>
      <c r="B247" s="58"/>
      <c r="C247" s="26" t="s">
        <v>287</v>
      </c>
      <c r="D247" s="387">
        <v>1</v>
      </c>
      <c r="E247" s="387">
        <v>1</v>
      </c>
      <c r="F247" s="387">
        <v>0</v>
      </c>
      <c r="G247" s="387">
        <v>0</v>
      </c>
      <c r="H247" s="387">
        <v>0</v>
      </c>
      <c r="I247" s="387">
        <v>1</v>
      </c>
      <c r="J247" s="387">
        <v>0</v>
      </c>
      <c r="K247" s="387">
        <v>0</v>
      </c>
      <c r="L247" s="387">
        <v>1</v>
      </c>
      <c r="M247" s="387">
        <v>1</v>
      </c>
      <c r="N247" s="387">
        <v>1</v>
      </c>
      <c r="O247" s="387">
        <v>1</v>
      </c>
      <c r="P247" s="387">
        <v>1</v>
      </c>
      <c r="Q247" s="387">
        <v>1</v>
      </c>
      <c r="R247" s="382">
        <v>1</v>
      </c>
      <c r="S247" s="382">
        <v>1</v>
      </c>
      <c r="T247" s="382">
        <v>0</v>
      </c>
      <c r="U247" s="382">
        <v>1</v>
      </c>
      <c r="V247" s="382">
        <v>1</v>
      </c>
      <c r="W247" s="382">
        <v>1</v>
      </c>
      <c r="X247" s="382">
        <v>1</v>
      </c>
      <c r="Y247" s="382">
        <v>1</v>
      </c>
      <c r="Z247" s="382">
        <v>1</v>
      </c>
      <c r="AA247" s="8">
        <v>1</v>
      </c>
      <c r="AB247" s="8">
        <v>0</v>
      </c>
      <c r="AC247" s="8">
        <v>1</v>
      </c>
      <c r="AD247" s="8">
        <v>1</v>
      </c>
      <c r="AE247" s="8">
        <v>1</v>
      </c>
      <c r="AF247" s="8">
        <v>1</v>
      </c>
      <c r="AG247" s="8">
        <v>0</v>
      </c>
      <c r="AH247" s="8">
        <v>1</v>
      </c>
      <c r="AI247" s="8">
        <v>1</v>
      </c>
      <c r="AJ247" s="8">
        <v>1</v>
      </c>
      <c r="AK247" s="8">
        <v>0</v>
      </c>
      <c r="AL247" s="2"/>
      <c r="AM247" s="51">
        <f>SUM(D247:AK247)</f>
        <v>25</v>
      </c>
      <c r="AN247" s="7" t="s">
        <v>287</v>
      </c>
      <c r="AO247" s="256">
        <f>AM247/AM$248</f>
        <v>0.73529411764705888</v>
      </c>
      <c r="AP247" s="2"/>
      <c r="AQ247" s="2"/>
      <c r="AR247" s="2"/>
      <c r="AS247" s="2"/>
      <c r="AT247" s="2"/>
      <c r="AU247" s="2"/>
      <c r="AV247" s="2"/>
      <c r="AW247" s="2"/>
      <c r="AX247" s="2"/>
      <c r="AY247" s="2"/>
      <c r="AZ247" s="2"/>
      <c r="BA247" s="2"/>
      <c r="BB247" s="2"/>
      <c r="BC247" s="2"/>
      <c r="BD247" s="2"/>
      <c r="BE247" s="2"/>
    </row>
    <row r="248" spans="1:57" ht="18.5" x14ac:dyDescent="0.35">
      <c r="A248" s="2"/>
      <c r="B248" s="2"/>
      <c r="C248" s="381" t="s">
        <v>424</v>
      </c>
      <c r="D248" s="332">
        <f t="shared" ref="D248:AK248" si="41">($A$246*D246)+($A$247*D247)</f>
        <v>1</v>
      </c>
      <c r="E248" s="385">
        <f t="shared" si="41"/>
        <v>1</v>
      </c>
      <c r="F248" s="332">
        <f t="shared" si="41"/>
        <v>3</v>
      </c>
      <c r="G248" s="384">
        <f t="shared" si="41"/>
        <v>3</v>
      </c>
      <c r="H248" s="384">
        <f t="shared" si="41"/>
        <v>3</v>
      </c>
      <c r="I248" s="332">
        <f t="shared" si="41"/>
        <v>1</v>
      </c>
      <c r="J248" s="332">
        <f t="shared" si="41"/>
        <v>3</v>
      </c>
      <c r="K248" s="332">
        <f t="shared" si="41"/>
        <v>3</v>
      </c>
      <c r="L248" s="385">
        <f t="shared" si="41"/>
        <v>1</v>
      </c>
      <c r="M248" s="332">
        <f t="shared" si="41"/>
        <v>1</v>
      </c>
      <c r="N248" s="332">
        <f t="shared" si="41"/>
        <v>1</v>
      </c>
      <c r="O248" s="332">
        <f t="shared" si="41"/>
        <v>1</v>
      </c>
      <c r="P248" s="332">
        <f t="shared" si="41"/>
        <v>1</v>
      </c>
      <c r="Q248" s="385">
        <f t="shared" si="41"/>
        <v>1</v>
      </c>
      <c r="R248" s="332">
        <f t="shared" si="41"/>
        <v>1</v>
      </c>
      <c r="S248" s="332">
        <f t="shared" si="41"/>
        <v>1</v>
      </c>
      <c r="T248" s="384">
        <f t="shared" si="41"/>
        <v>3</v>
      </c>
      <c r="U248" s="332">
        <f t="shared" si="41"/>
        <v>1</v>
      </c>
      <c r="V248" s="332">
        <f t="shared" si="41"/>
        <v>1</v>
      </c>
      <c r="W248" s="332">
        <f t="shared" si="41"/>
        <v>1</v>
      </c>
      <c r="X248" s="385">
        <f t="shared" si="41"/>
        <v>1</v>
      </c>
      <c r="Y248" s="332">
        <f t="shared" si="41"/>
        <v>1</v>
      </c>
      <c r="Z248" s="332">
        <f t="shared" si="41"/>
        <v>1</v>
      </c>
      <c r="AA248" s="2">
        <f t="shared" si="41"/>
        <v>1</v>
      </c>
      <c r="AB248" s="2">
        <f t="shared" si="41"/>
        <v>3</v>
      </c>
      <c r="AC248" s="2">
        <f t="shared" si="41"/>
        <v>1</v>
      </c>
      <c r="AD248" s="2">
        <f t="shared" si="41"/>
        <v>1</v>
      </c>
      <c r="AE248" s="2">
        <f t="shared" si="41"/>
        <v>1</v>
      </c>
      <c r="AF248" s="2">
        <f t="shared" si="41"/>
        <v>1</v>
      </c>
      <c r="AG248" s="2">
        <f t="shared" si="41"/>
        <v>3</v>
      </c>
      <c r="AH248" s="2">
        <f t="shared" si="41"/>
        <v>1</v>
      </c>
      <c r="AI248" s="2">
        <f t="shared" si="41"/>
        <v>1</v>
      </c>
      <c r="AJ248" s="2">
        <f t="shared" si="41"/>
        <v>1</v>
      </c>
      <c r="AK248" s="2">
        <f t="shared" si="41"/>
        <v>3</v>
      </c>
      <c r="AL248" s="2"/>
      <c r="AM248" s="52">
        <f>SUM(AM246:AM247)</f>
        <v>34</v>
      </c>
      <c r="AN248" s="2"/>
      <c r="AO248" s="2"/>
      <c r="AP248" s="2"/>
      <c r="AQ248" s="2"/>
      <c r="AR248" s="2"/>
      <c r="AS248" s="2"/>
      <c r="AT248" s="2"/>
      <c r="AU248" s="2"/>
      <c r="AV248" s="2"/>
      <c r="AW248" s="2"/>
      <c r="AX248" s="2"/>
      <c r="AY248" s="2"/>
      <c r="AZ248" s="2"/>
      <c r="BA248" s="2"/>
      <c r="BB248" s="2"/>
      <c r="BC248" s="2"/>
      <c r="BD248" s="2"/>
      <c r="BE248" s="2"/>
    </row>
    <row r="249" spans="1:57" ht="18.5" x14ac:dyDescent="0.35">
      <c r="A249" s="2"/>
      <c r="B249" s="2"/>
      <c r="C249" s="381" t="s">
        <v>423</v>
      </c>
      <c r="D249" s="332">
        <v>1</v>
      </c>
      <c r="E249" s="332">
        <v>3</v>
      </c>
      <c r="F249" s="332">
        <v>3</v>
      </c>
      <c r="G249" s="332">
        <v>1</v>
      </c>
      <c r="H249" s="332">
        <v>1</v>
      </c>
      <c r="I249" s="332">
        <v>1</v>
      </c>
      <c r="J249" s="332">
        <v>3</v>
      </c>
      <c r="K249" s="332">
        <v>3</v>
      </c>
      <c r="L249" s="332">
        <v>3</v>
      </c>
      <c r="M249" s="332">
        <v>1</v>
      </c>
      <c r="N249" s="332">
        <v>1</v>
      </c>
      <c r="O249" s="332">
        <v>1</v>
      </c>
      <c r="P249" s="332">
        <v>1</v>
      </c>
      <c r="Q249" s="332">
        <v>3</v>
      </c>
      <c r="R249" s="332">
        <v>1</v>
      </c>
      <c r="S249" s="332">
        <v>1</v>
      </c>
      <c r="T249" s="332">
        <v>1</v>
      </c>
      <c r="U249" s="332">
        <v>1</v>
      </c>
      <c r="V249" s="332">
        <v>1</v>
      </c>
      <c r="W249" s="332">
        <v>1</v>
      </c>
      <c r="X249" s="332">
        <v>3</v>
      </c>
      <c r="Y249" s="332">
        <v>1</v>
      </c>
      <c r="Z249" s="332">
        <v>1</v>
      </c>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row>
    <row r="250" spans="1:57" x14ac:dyDescent="0.3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row>
    <row r="251" spans="1:57" x14ac:dyDescent="0.3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row>
    <row r="252" spans="1:57" x14ac:dyDescent="0.3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row>
    <row r="253" spans="1:57" ht="52" x14ac:dyDescent="0.6">
      <c r="A253" s="21" t="s">
        <v>288</v>
      </c>
      <c r="B253" s="81"/>
      <c r="C253" s="71" t="s">
        <v>289</v>
      </c>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row>
    <row r="254" spans="1:57" x14ac:dyDescent="0.35">
      <c r="A254" s="2"/>
      <c r="B254" s="2"/>
      <c r="C254" s="2"/>
      <c r="D254" s="337" t="s">
        <v>20</v>
      </c>
      <c r="E254" s="335" t="s">
        <v>21</v>
      </c>
      <c r="F254" s="334" t="s">
        <v>23</v>
      </c>
      <c r="G254" s="334" t="s">
        <v>26</v>
      </c>
      <c r="H254" s="334" t="s">
        <v>29</v>
      </c>
      <c r="I254" s="334" t="s">
        <v>32</v>
      </c>
      <c r="J254" s="334" t="s">
        <v>35</v>
      </c>
      <c r="K254" s="334" t="s">
        <v>38</v>
      </c>
      <c r="L254" s="334" t="s">
        <v>41</v>
      </c>
      <c r="M254" s="334" t="s">
        <v>44</v>
      </c>
      <c r="N254" s="334" t="s">
        <v>47</v>
      </c>
      <c r="O254" s="334" t="s">
        <v>50</v>
      </c>
      <c r="P254" s="334" t="s">
        <v>51</v>
      </c>
      <c r="Q254" s="334" t="s">
        <v>52</v>
      </c>
      <c r="R254" s="334" t="s">
        <v>53</v>
      </c>
      <c r="S254" s="334" t="s">
        <v>54</v>
      </c>
      <c r="T254" s="334" t="s">
        <v>55</v>
      </c>
      <c r="U254" s="334" t="s">
        <v>56</v>
      </c>
      <c r="V254" s="334" t="s">
        <v>57</v>
      </c>
      <c r="W254" s="334" t="s">
        <v>58</v>
      </c>
      <c r="X254" s="334" t="s">
        <v>59</v>
      </c>
      <c r="Y254" s="334" t="s">
        <v>60</v>
      </c>
      <c r="Z254" s="334" t="s">
        <v>61</v>
      </c>
      <c r="AA254" s="334" t="s">
        <v>62</v>
      </c>
      <c r="AB254" s="334" t="s">
        <v>63</v>
      </c>
      <c r="AC254" s="334" t="s">
        <v>64</v>
      </c>
      <c r="AD254" s="334" t="s">
        <v>65</v>
      </c>
      <c r="AE254" s="334" t="s">
        <v>66</v>
      </c>
      <c r="AF254" s="334" t="s">
        <v>67</v>
      </c>
      <c r="AG254" s="334" t="s">
        <v>68</v>
      </c>
      <c r="AH254" s="334" t="s">
        <v>69</v>
      </c>
      <c r="AI254" s="334" t="s">
        <v>70</v>
      </c>
      <c r="AJ254" s="334" t="s">
        <v>71</v>
      </c>
      <c r="AK254" s="336" t="s">
        <v>72</v>
      </c>
      <c r="AL254" s="2"/>
      <c r="AM254" s="6" t="s">
        <v>179</v>
      </c>
      <c r="AN254" s="7" t="s">
        <v>189</v>
      </c>
      <c r="AO254" s="7" t="s">
        <v>190</v>
      </c>
      <c r="AP254" s="2"/>
      <c r="AQ254" s="2"/>
      <c r="AR254" s="2"/>
      <c r="AS254" s="2"/>
      <c r="AT254" s="2"/>
      <c r="AU254" s="2"/>
      <c r="AV254" s="2"/>
      <c r="AW254" s="2"/>
      <c r="AX254" s="2"/>
      <c r="AY254" s="2"/>
      <c r="AZ254" s="2"/>
      <c r="BA254" s="2"/>
      <c r="BB254" s="2"/>
      <c r="BC254" s="2"/>
      <c r="BD254" s="2"/>
      <c r="BE254" s="2"/>
    </row>
    <row r="255" spans="1:57" ht="18.5" x14ac:dyDescent="0.35">
      <c r="A255" s="60">
        <v>1</v>
      </c>
      <c r="B255" s="84">
        <v>1</v>
      </c>
      <c r="C255" s="23" t="s">
        <v>290</v>
      </c>
      <c r="D255" s="386">
        <v>1</v>
      </c>
      <c r="E255" s="386">
        <v>1</v>
      </c>
      <c r="F255" s="386">
        <v>0</v>
      </c>
      <c r="G255" s="386">
        <v>0</v>
      </c>
      <c r="H255" s="386">
        <v>0</v>
      </c>
      <c r="I255" s="386">
        <v>1</v>
      </c>
      <c r="J255" s="386"/>
      <c r="K255" s="386">
        <v>0</v>
      </c>
      <c r="L255" s="386">
        <v>1</v>
      </c>
      <c r="M255" s="386">
        <v>0</v>
      </c>
      <c r="N255" s="386">
        <v>0</v>
      </c>
      <c r="O255" s="386">
        <v>0</v>
      </c>
      <c r="P255" s="386">
        <v>0</v>
      </c>
      <c r="Q255" s="386">
        <v>1</v>
      </c>
      <c r="R255" s="8">
        <v>0</v>
      </c>
      <c r="S255" s="8">
        <v>0</v>
      </c>
      <c r="T255" s="8">
        <v>0</v>
      </c>
      <c r="U255" s="8">
        <v>1</v>
      </c>
      <c r="V255" s="8">
        <v>1</v>
      </c>
      <c r="W255" s="8">
        <v>1</v>
      </c>
      <c r="X255" s="8">
        <v>0</v>
      </c>
      <c r="Y255" s="8">
        <v>1</v>
      </c>
      <c r="Z255" s="8">
        <v>1</v>
      </c>
      <c r="AA255" s="8">
        <v>0</v>
      </c>
      <c r="AB255" s="8">
        <v>0</v>
      </c>
      <c r="AC255" s="8">
        <v>1</v>
      </c>
      <c r="AD255" s="8">
        <v>1</v>
      </c>
      <c r="AE255" s="8">
        <v>1</v>
      </c>
      <c r="AF255" s="8">
        <v>0</v>
      </c>
      <c r="AG255" s="8">
        <v>0</v>
      </c>
      <c r="AH255" s="8">
        <v>1</v>
      </c>
      <c r="AI255" s="8">
        <v>1</v>
      </c>
      <c r="AJ255" s="8">
        <v>1</v>
      </c>
      <c r="AK255" s="8">
        <v>1</v>
      </c>
      <c r="AL255" s="2"/>
      <c r="AM255" s="51">
        <f>SUM(D255:AK255)</f>
        <v>17</v>
      </c>
      <c r="AN255" s="7">
        <v>1</v>
      </c>
      <c r="AO255" s="256">
        <f>AM255/AM$260</f>
        <v>0.5</v>
      </c>
      <c r="AP255" s="2"/>
      <c r="AQ255" s="2"/>
      <c r="AR255" s="2"/>
      <c r="AS255" s="2"/>
      <c r="AT255" s="2"/>
      <c r="AU255" s="2"/>
      <c r="AV255" s="2"/>
      <c r="AW255" s="2"/>
      <c r="AX255" s="2"/>
      <c r="AY255" s="2"/>
      <c r="AZ255" s="2"/>
      <c r="BA255" s="2"/>
      <c r="BB255" s="2"/>
      <c r="BC255" s="2"/>
      <c r="BD255" s="2"/>
      <c r="BE255" s="2"/>
    </row>
    <row r="256" spans="1:57" ht="18.5" x14ac:dyDescent="0.35">
      <c r="A256" s="60">
        <v>2</v>
      </c>
      <c r="B256" s="85">
        <v>2</v>
      </c>
      <c r="C256" s="23" t="s">
        <v>291</v>
      </c>
      <c r="D256" s="386">
        <v>0</v>
      </c>
      <c r="E256" s="386"/>
      <c r="F256" s="386">
        <v>0</v>
      </c>
      <c r="G256" s="386">
        <v>0</v>
      </c>
      <c r="H256" s="386">
        <v>0</v>
      </c>
      <c r="I256" s="386">
        <v>0</v>
      </c>
      <c r="J256" s="386">
        <v>1</v>
      </c>
      <c r="K256" s="386">
        <v>1</v>
      </c>
      <c r="L256" s="386">
        <v>0</v>
      </c>
      <c r="M256" s="386">
        <v>0</v>
      </c>
      <c r="N256" s="386">
        <v>0</v>
      </c>
      <c r="O256" s="386">
        <v>0</v>
      </c>
      <c r="P256" s="386">
        <v>0</v>
      </c>
      <c r="Q256" s="386">
        <v>0</v>
      </c>
      <c r="R256" s="8">
        <v>1</v>
      </c>
      <c r="S256" s="8">
        <v>0</v>
      </c>
      <c r="T256" s="8">
        <v>0</v>
      </c>
      <c r="U256" s="8">
        <v>0</v>
      </c>
      <c r="V256" s="8">
        <v>0</v>
      </c>
      <c r="W256" s="8">
        <v>0</v>
      </c>
      <c r="X256" s="8">
        <v>0</v>
      </c>
      <c r="Y256" s="8">
        <v>0</v>
      </c>
      <c r="Z256" s="8">
        <v>0</v>
      </c>
      <c r="AA256" s="8">
        <v>0</v>
      </c>
      <c r="AB256" s="8">
        <v>0</v>
      </c>
      <c r="AC256" s="8">
        <v>0</v>
      </c>
      <c r="AD256" s="8">
        <v>0</v>
      </c>
      <c r="AE256" s="8">
        <v>0</v>
      </c>
      <c r="AF256" s="8">
        <v>0</v>
      </c>
      <c r="AG256" s="8">
        <v>0</v>
      </c>
      <c r="AH256" s="8">
        <v>0</v>
      </c>
      <c r="AI256" s="8">
        <v>0</v>
      </c>
      <c r="AJ256" s="8">
        <v>0</v>
      </c>
      <c r="AK256" s="8">
        <v>0</v>
      </c>
      <c r="AL256" s="2"/>
      <c r="AM256" s="51">
        <f t="shared" ref="AM256:AM259" si="42">SUM(D256:AK256)</f>
        <v>3</v>
      </c>
      <c r="AN256" s="7">
        <v>2</v>
      </c>
      <c r="AO256" s="256">
        <f t="shared" ref="AO256:AO259" si="43">AM256/AM$260</f>
        <v>8.8235294117647065E-2</v>
      </c>
      <c r="AP256" s="2"/>
      <c r="AQ256" s="2"/>
      <c r="AR256" s="2"/>
      <c r="AS256" s="2"/>
      <c r="AT256" s="2"/>
      <c r="AU256" s="2"/>
      <c r="AV256" s="2"/>
      <c r="AW256" s="2"/>
      <c r="AX256" s="2"/>
      <c r="AY256" s="2"/>
      <c r="AZ256" s="2"/>
      <c r="BA256" s="2"/>
      <c r="BB256" s="2"/>
      <c r="BC256" s="2"/>
      <c r="BD256" s="2"/>
      <c r="BE256" s="2"/>
    </row>
    <row r="257" spans="1:57" ht="18.5" x14ac:dyDescent="0.35">
      <c r="A257" s="60">
        <v>3</v>
      </c>
      <c r="B257" s="86">
        <v>3</v>
      </c>
      <c r="C257" s="23" t="s">
        <v>292</v>
      </c>
      <c r="D257" s="386">
        <v>0</v>
      </c>
      <c r="E257" s="386"/>
      <c r="F257" s="386">
        <v>0</v>
      </c>
      <c r="G257" s="386">
        <v>0</v>
      </c>
      <c r="H257" s="386">
        <v>1</v>
      </c>
      <c r="I257" s="386">
        <v>0</v>
      </c>
      <c r="J257" s="386"/>
      <c r="K257" s="386">
        <v>0</v>
      </c>
      <c r="L257" s="386">
        <v>0</v>
      </c>
      <c r="M257" s="386">
        <v>1</v>
      </c>
      <c r="N257" s="386">
        <v>0</v>
      </c>
      <c r="O257" s="386">
        <v>0</v>
      </c>
      <c r="P257" s="386">
        <v>1</v>
      </c>
      <c r="Q257" s="386">
        <v>0</v>
      </c>
      <c r="R257" s="8">
        <v>0</v>
      </c>
      <c r="S257" s="8">
        <v>1</v>
      </c>
      <c r="T257" s="8">
        <v>0</v>
      </c>
      <c r="U257" s="8">
        <v>0</v>
      </c>
      <c r="V257" s="8">
        <v>0</v>
      </c>
      <c r="W257" s="8">
        <v>0</v>
      </c>
      <c r="X257" s="8">
        <v>0</v>
      </c>
      <c r="Y257" s="8">
        <v>0</v>
      </c>
      <c r="Z257" s="8">
        <v>0</v>
      </c>
      <c r="AA257" s="8">
        <v>1</v>
      </c>
      <c r="AB257" s="8">
        <v>0</v>
      </c>
      <c r="AC257" s="8">
        <v>0</v>
      </c>
      <c r="AD257" s="8">
        <v>0</v>
      </c>
      <c r="AE257" s="8">
        <v>0</v>
      </c>
      <c r="AF257" s="8">
        <v>1</v>
      </c>
      <c r="AG257" s="8">
        <v>0</v>
      </c>
      <c r="AH257" s="8">
        <v>0</v>
      </c>
      <c r="AI257" s="8">
        <v>0</v>
      </c>
      <c r="AJ257" s="8">
        <v>0</v>
      </c>
      <c r="AK257" s="8">
        <v>0</v>
      </c>
      <c r="AL257" s="2"/>
      <c r="AM257" s="51">
        <f t="shared" si="42"/>
        <v>6</v>
      </c>
      <c r="AN257" s="7">
        <v>3</v>
      </c>
      <c r="AO257" s="256">
        <f t="shared" si="43"/>
        <v>0.17647058823529413</v>
      </c>
      <c r="AP257" s="2"/>
      <c r="AQ257" s="2"/>
      <c r="AR257" s="2"/>
      <c r="AS257" s="2"/>
      <c r="AT257" s="2"/>
      <c r="AU257" s="2"/>
      <c r="AV257" s="2"/>
      <c r="AW257" s="2"/>
      <c r="AX257" s="2"/>
      <c r="AY257" s="2"/>
      <c r="AZ257" s="2"/>
      <c r="BA257" s="2"/>
      <c r="BB257" s="2"/>
      <c r="BC257" s="2"/>
      <c r="BD257" s="2"/>
      <c r="BE257" s="2"/>
    </row>
    <row r="258" spans="1:57" ht="18.5" x14ac:dyDescent="0.35">
      <c r="A258" s="60">
        <v>4</v>
      </c>
      <c r="B258" s="87">
        <v>4</v>
      </c>
      <c r="C258" s="23" t="s">
        <v>293</v>
      </c>
      <c r="D258" s="386">
        <v>0</v>
      </c>
      <c r="E258" s="386"/>
      <c r="F258" s="386">
        <v>0</v>
      </c>
      <c r="G258" s="386">
        <v>0</v>
      </c>
      <c r="H258" s="386">
        <v>0</v>
      </c>
      <c r="I258" s="386">
        <v>0</v>
      </c>
      <c r="J258" s="386"/>
      <c r="K258" s="386">
        <v>0</v>
      </c>
      <c r="L258" s="386">
        <v>0</v>
      </c>
      <c r="M258" s="386">
        <v>0</v>
      </c>
      <c r="N258" s="386">
        <v>0</v>
      </c>
      <c r="O258" s="386">
        <v>0</v>
      </c>
      <c r="P258" s="386">
        <v>0</v>
      </c>
      <c r="Q258" s="386">
        <v>0</v>
      </c>
      <c r="R258" s="8">
        <v>0</v>
      </c>
      <c r="S258" s="8">
        <v>0</v>
      </c>
      <c r="T258" s="8">
        <v>0</v>
      </c>
      <c r="U258" s="8">
        <v>0</v>
      </c>
      <c r="V258" s="8">
        <v>0</v>
      </c>
      <c r="W258" s="8">
        <v>0</v>
      </c>
      <c r="X258" s="8">
        <v>1</v>
      </c>
      <c r="Y258" s="8">
        <v>0</v>
      </c>
      <c r="Z258" s="8">
        <v>0</v>
      </c>
      <c r="AA258" s="8">
        <v>0</v>
      </c>
      <c r="AB258" s="8">
        <v>0</v>
      </c>
      <c r="AC258" s="8">
        <v>0</v>
      </c>
      <c r="AD258" s="8">
        <v>0</v>
      </c>
      <c r="AE258" s="8">
        <v>0</v>
      </c>
      <c r="AF258" s="8">
        <v>0</v>
      </c>
      <c r="AG258" s="8">
        <v>1</v>
      </c>
      <c r="AH258" s="8">
        <v>0</v>
      </c>
      <c r="AI258" s="8">
        <v>0</v>
      </c>
      <c r="AJ258" s="8">
        <v>0</v>
      </c>
      <c r="AK258" s="8">
        <v>0</v>
      </c>
      <c r="AL258" s="2"/>
      <c r="AM258" s="51">
        <f t="shared" si="42"/>
        <v>2</v>
      </c>
      <c r="AN258" s="7">
        <v>4</v>
      </c>
      <c r="AO258" s="256">
        <f t="shared" si="43"/>
        <v>5.8823529411764705E-2</v>
      </c>
      <c r="AP258" s="2"/>
      <c r="AQ258" s="2"/>
      <c r="AR258" s="2"/>
      <c r="AS258" s="2"/>
      <c r="AT258" s="2"/>
      <c r="AU258" s="2"/>
      <c r="AV258" s="2"/>
      <c r="AW258" s="2"/>
      <c r="AX258" s="2"/>
      <c r="AY258" s="2"/>
      <c r="AZ258" s="2"/>
      <c r="BA258" s="2"/>
      <c r="BB258" s="2"/>
      <c r="BC258" s="2"/>
      <c r="BD258" s="2"/>
      <c r="BE258" s="2"/>
    </row>
    <row r="259" spans="1:57" ht="18.5" x14ac:dyDescent="0.35">
      <c r="A259" s="60">
        <v>5</v>
      </c>
      <c r="B259" s="88">
        <v>5</v>
      </c>
      <c r="C259" s="23" t="s">
        <v>294</v>
      </c>
      <c r="D259" s="387">
        <v>0</v>
      </c>
      <c r="E259" s="387"/>
      <c r="F259" s="387">
        <v>1</v>
      </c>
      <c r="G259" s="387">
        <v>1</v>
      </c>
      <c r="H259" s="387">
        <v>0</v>
      </c>
      <c r="I259" s="387">
        <v>0</v>
      </c>
      <c r="J259" s="387"/>
      <c r="K259" s="387">
        <v>0</v>
      </c>
      <c r="L259" s="387">
        <v>0</v>
      </c>
      <c r="M259" s="387">
        <v>0</v>
      </c>
      <c r="N259" s="387">
        <v>1</v>
      </c>
      <c r="O259" s="387">
        <v>1</v>
      </c>
      <c r="P259" s="387">
        <v>0</v>
      </c>
      <c r="Q259" s="387">
        <v>0</v>
      </c>
      <c r="R259" s="382">
        <v>0</v>
      </c>
      <c r="S259" s="382">
        <v>0</v>
      </c>
      <c r="T259" s="382">
        <v>1</v>
      </c>
      <c r="U259" s="382">
        <v>0</v>
      </c>
      <c r="V259" s="382">
        <v>0</v>
      </c>
      <c r="W259" s="382">
        <v>0</v>
      </c>
      <c r="X259" s="382">
        <v>0</v>
      </c>
      <c r="Y259" s="382">
        <v>0</v>
      </c>
      <c r="Z259" s="382">
        <v>0</v>
      </c>
      <c r="AA259" s="8">
        <v>0</v>
      </c>
      <c r="AB259" s="8">
        <v>1</v>
      </c>
      <c r="AC259" s="8">
        <v>0</v>
      </c>
      <c r="AD259" s="8">
        <v>0</v>
      </c>
      <c r="AE259" s="8">
        <v>0</v>
      </c>
      <c r="AF259" s="8">
        <v>0</v>
      </c>
      <c r="AG259" s="8">
        <v>0</v>
      </c>
      <c r="AH259" s="8">
        <v>0</v>
      </c>
      <c r="AI259" s="8">
        <v>0</v>
      </c>
      <c r="AJ259" s="8">
        <v>0</v>
      </c>
      <c r="AK259" s="8">
        <v>0</v>
      </c>
      <c r="AL259" s="2"/>
      <c r="AM259" s="51">
        <f t="shared" si="42"/>
        <v>6</v>
      </c>
      <c r="AN259" s="7">
        <v>5</v>
      </c>
      <c r="AO259" s="256">
        <f t="shared" si="43"/>
        <v>0.17647058823529413</v>
      </c>
      <c r="AP259" s="2"/>
      <c r="AQ259" s="2"/>
      <c r="AR259" s="2"/>
      <c r="AS259" s="2"/>
      <c r="AT259" s="2"/>
      <c r="AU259" s="2"/>
      <c r="AV259" s="2"/>
      <c r="AW259" s="2"/>
      <c r="AX259" s="2"/>
      <c r="AY259" s="2"/>
      <c r="AZ259" s="2"/>
      <c r="BA259" s="2"/>
      <c r="BB259" s="2"/>
      <c r="BC259" s="2"/>
      <c r="BD259" s="2"/>
      <c r="BE259" s="2"/>
    </row>
    <row r="260" spans="1:57" ht="18.5" x14ac:dyDescent="0.35">
      <c r="A260" s="2"/>
      <c r="B260" s="2"/>
      <c r="C260" s="381" t="s">
        <v>424</v>
      </c>
      <c r="D260" s="332">
        <f>($B$7*D255)+($B$8*D256)+($B$9*D257)+($B$10*D258)+($B$11*D259)</f>
        <v>1</v>
      </c>
      <c r="E260" s="385">
        <f t="shared" ref="E260:AK260" si="44">($B$7*E255)+($B$8*E256)+($B$9*E257)+($B$10*E258)+($B$11*E259)</f>
        <v>1</v>
      </c>
      <c r="F260" s="332">
        <f t="shared" si="44"/>
        <v>5</v>
      </c>
      <c r="G260" s="384">
        <f t="shared" si="44"/>
        <v>5</v>
      </c>
      <c r="H260" s="384">
        <f t="shared" si="44"/>
        <v>3</v>
      </c>
      <c r="I260" s="332">
        <f t="shared" si="44"/>
        <v>1</v>
      </c>
      <c r="J260" s="385">
        <f t="shared" si="44"/>
        <v>2</v>
      </c>
      <c r="K260" s="385">
        <f t="shared" si="44"/>
        <v>2</v>
      </c>
      <c r="L260" s="385">
        <f t="shared" si="44"/>
        <v>1</v>
      </c>
      <c r="M260" s="384">
        <f t="shared" si="44"/>
        <v>3</v>
      </c>
      <c r="N260" s="384">
        <f t="shared" si="44"/>
        <v>5</v>
      </c>
      <c r="O260" s="384">
        <f t="shared" si="44"/>
        <v>5</v>
      </c>
      <c r="P260" s="385">
        <f t="shared" si="44"/>
        <v>3</v>
      </c>
      <c r="Q260" s="385">
        <f t="shared" si="44"/>
        <v>1</v>
      </c>
      <c r="R260" s="385">
        <f t="shared" si="44"/>
        <v>2</v>
      </c>
      <c r="S260" s="385">
        <f t="shared" si="44"/>
        <v>3</v>
      </c>
      <c r="T260" s="332">
        <f t="shared" si="44"/>
        <v>5</v>
      </c>
      <c r="U260" s="385">
        <f t="shared" si="44"/>
        <v>1</v>
      </c>
      <c r="V260" s="332">
        <f t="shared" si="44"/>
        <v>1</v>
      </c>
      <c r="W260" s="332">
        <f t="shared" si="44"/>
        <v>1</v>
      </c>
      <c r="X260" s="332">
        <f t="shared" si="44"/>
        <v>4</v>
      </c>
      <c r="Y260" s="332">
        <f t="shared" si="44"/>
        <v>1</v>
      </c>
      <c r="Z260" s="332">
        <f t="shared" si="44"/>
        <v>1</v>
      </c>
      <c r="AA260" s="2">
        <f t="shared" si="44"/>
        <v>3</v>
      </c>
      <c r="AB260" s="2">
        <f t="shared" si="44"/>
        <v>5</v>
      </c>
      <c r="AC260" s="2">
        <f t="shared" si="44"/>
        <v>1</v>
      </c>
      <c r="AD260" s="2">
        <f t="shared" si="44"/>
        <v>1</v>
      </c>
      <c r="AE260" s="2">
        <f t="shared" si="44"/>
        <v>1</v>
      </c>
      <c r="AF260" s="2">
        <f t="shared" si="44"/>
        <v>3</v>
      </c>
      <c r="AG260" s="2">
        <f t="shared" si="44"/>
        <v>4</v>
      </c>
      <c r="AH260" s="2">
        <f t="shared" si="44"/>
        <v>1</v>
      </c>
      <c r="AI260" s="2">
        <f t="shared" si="44"/>
        <v>1</v>
      </c>
      <c r="AJ260" s="2">
        <f t="shared" si="44"/>
        <v>1</v>
      </c>
      <c r="AK260" s="2">
        <f t="shared" si="44"/>
        <v>1</v>
      </c>
      <c r="AL260" s="2"/>
      <c r="AM260" s="9">
        <f>SUM(AM255:AM259)</f>
        <v>34</v>
      </c>
      <c r="AN260" s="2"/>
      <c r="AO260" s="10">
        <f>SUM(AO255:AO259)</f>
        <v>1</v>
      </c>
      <c r="AP260" s="2"/>
      <c r="AQ260" s="2"/>
      <c r="AR260" s="2"/>
      <c r="AS260" s="2"/>
      <c r="AT260" s="2"/>
      <c r="AU260" s="2"/>
      <c r="AV260" s="2"/>
      <c r="AW260" s="2"/>
      <c r="AX260" s="2"/>
      <c r="AY260" s="2"/>
      <c r="AZ260" s="2"/>
      <c r="BA260" s="2"/>
      <c r="BB260" s="2"/>
      <c r="BC260" s="2"/>
      <c r="BD260" s="2"/>
      <c r="BE260" s="2"/>
    </row>
    <row r="261" spans="1:57" ht="18.5" x14ac:dyDescent="0.35">
      <c r="A261" s="2"/>
      <c r="B261" s="2"/>
      <c r="C261" s="381" t="s">
        <v>423</v>
      </c>
      <c r="D261" s="332">
        <v>1</v>
      </c>
      <c r="E261" s="332">
        <v>5</v>
      </c>
      <c r="F261" s="332">
        <v>5</v>
      </c>
      <c r="G261" s="332">
        <v>3</v>
      </c>
      <c r="H261" s="332">
        <v>1</v>
      </c>
      <c r="I261" s="332">
        <v>1</v>
      </c>
      <c r="J261" s="332">
        <v>5</v>
      </c>
      <c r="K261" s="332">
        <v>3</v>
      </c>
      <c r="L261" s="332">
        <v>3</v>
      </c>
      <c r="M261" s="332">
        <v>1</v>
      </c>
      <c r="N261" s="332">
        <v>3</v>
      </c>
      <c r="O261" s="332">
        <v>1</v>
      </c>
      <c r="P261" s="332">
        <v>5</v>
      </c>
      <c r="Q261" s="332">
        <v>3</v>
      </c>
      <c r="R261" s="332">
        <v>3</v>
      </c>
      <c r="S261" s="332">
        <v>4</v>
      </c>
      <c r="T261" s="332">
        <v>5</v>
      </c>
      <c r="U261" s="332">
        <v>4</v>
      </c>
      <c r="V261" s="332"/>
      <c r="W261" s="332">
        <v>1</v>
      </c>
      <c r="X261" s="332">
        <v>4</v>
      </c>
      <c r="Y261" s="332">
        <v>1</v>
      </c>
      <c r="Z261" s="332">
        <v>1</v>
      </c>
      <c r="AA261" s="2"/>
      <c r="AB261" s="2"/>
      <c r="AC261" s="2"/>
      <c r="AD261" s="2"/>
      <c r="AE261" s="2"/>
      <c r="AF261" s="2"/>
      <c r="AG261" s="2"/>
      <c r="AH261" s="2"/>
      <c r="AI261" s="2"/>
      <c r="AJ261" s="2"/>
      <c r="AK261" s="2"/>
      <c r="AL261" s="2"/>
      <c r="AM261" s="305"/>
      <c r="AN261" s="2"/>
      <c r="AO261" s="10"/>
      <c r="AP261" s="2"/>
      <c r="AQ261" s="2"/>
      <c r="AR261" s="2"/>
      <c r="AS261" s="2"/>
      <c r="AT261" s="2"/>
      <c r="AU261" s="2"/>
      <c r="AV261" s="2"/>
      <c r="AW261" s="2"/>
      <c r="AX261" s="2"/>
      <c r="AY261" s="2"/>
      <c r="AZ261" s="2"/>
      <c r="BA261" s="2"/>
      <c r="BB261" s="2"/>
      <c r="BC261" s="2"/>
      <c r="BD261" s="2"/>
      <c r="BE261" s="2"/>
    </row>
    <row r="262" spans="1:57" x14ac:dyDescent="0.3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9"/>
      <c r="AN262" s="2"/>
      <c r="AO262" s="10"/>
      <c r="AP262" s="2"/>
      <c r="AQ262" s="2"/>
      <c r="AR262" s="2"/>
      <c r="AS262" s="2"/>
      <c r="AT262" s="2"/>
      <c r="AU262" s="2"/>
      <c r="AV262" s="2"/>
      <c r="AW262" s="2"/>
      <c r="AX262" s="2"/>
      <c r="AY262" s="2"/>
      <c r="AZ262" s="2"/>
      <c r="BA262" s="2"/>
      <c r="BB262" s="2"/>
      <c r="BC262" s="2"/>
      <c r="BD262" s="2"/>
      <c r="BE262" s="2"/>
    </row>
    <row r="263" spans="1:57" x14ac:dyDescent="0.35">
      <c r="A263" s="2"/>
      <c r="B263" s="2"/>
      <c r="C263" s="2"/>
      <c r="D263" s="337" t="s">
        <v>20</v>
      </c>
      <c r="E263" s="335" t="s">
        <v>21</v>
      </c>
      <c r="F263" s="334" t="s">
        <v>23</v>
      </c>
      <c r="G263" s="334" t="s">
        <v>26</v>
      </c>
      <c r="H263" s="334" t="s">
        <v>29</v>
      </c>
      <c r="I263" s="334" t="s">
        <v>32</v>
      </c>
      <c r="J263" s="334" t="s">
        <v>35</v>
      </c>
      <c r="K263" s="334" t="s">
        <v>38</v>
      </c>
      <c r="L263" s="334" t="s">
        <v>41</v>
      </c>
      <c r="M263" s="334" t="s">
        <v>44</v>
      </c>
      <c r="N263" s="334" t="s">
        <v>47</v>
      </c>
      <c r="O263" s="334" t="s">
        <v>50</v>
      </c>
      <c r="P263" s="334" t="s">
        <v>51</v>
      </c>
      <c r="Q263" s="334" t="s">
        <v>52</v>
      </c>
      <c r="R263" s="334" t="s">
        <v>53</v>
      </c>
      <c r="S263" s="334" t="s">
        <v>54</v>
      </c>
      <c r="T263" s="334" t="s">
        <v>55</v>
      </c>
      <c r="U263" s="334" t="s">
        <v>56</v>
      </c>
      <c r="V263" s="334" t="s">
        <v>57</v>
      </c>
      <c r="W263" s="334" t="s">
        <v>58</v>
      </c>
      <c r="X263" s="334" t="s">
        <v>59</v>
      </c>
      <c r="Y263" s="334" t="s">
        <v>60</v>
      </c>
      <c r="Z263" s="334" t="s">
        <v>61</v>
      </c>
      <c r="AA263" s="334" t="s">
        <v>62</v>
      </c>
      <c r="AB263" s="334" t="s">
        <v>63</v>
      </c>
      <c r="AC263" s="334" t="s">
        <v>64</v>
      </c>
      <c r="AD263" s="334" t="s">
        <v>65</v>
      </c>
      <c r="AE263" s="334" t="s">
        <v>66</v>
      </c>
      <c r="AF263" s="334" t="s">
        <v>67</v>
      </c>
      <c r="AG263" s="334" t="s">
        <v>68</v>
      </c>
      <c r="AH263" s="334" t="s">
        <v>69</v>
      </c>
      <c r="AI263" s="334" t="s">
        <v>70</v>
      </c>
      <c r="AJ263" s="334" t="s">
        <v>71</v>
      </c>
      <c r="AK263" s="336" t="s">
        <v>72</v>
      </c>
      <c r="AL263" s="2"/>
      <c r="AM263" s="9"/>
      <c r="AN263" s="2"/>
      <c r="AO263" s="10"/>
      <c r="AP263" s="2"/>
      <c r="AQ263" s="2"/>
      <c r="AR263" s="2"/>
      <c r="AS263" s="2"/>
      <c r="AT263" s="2"/>
      <c r="AU263" s="2"/>
      <c r="AV263" s="2"/>
      <c r="AW263" s="2"/>
      <c r="AX263" s="2"/>
      <c r="AY263" s="2"/>
      <c r="AZ263" s="2"/>
      <c r="BA263" s="2"/>
      <c r="BB263" s="2"/>
      <c r="BC263" s="2"/>
      <c r="BD263" s="2"/>
      <c r="BE263" s="2"/>
    </row>
    <row r="264" spans="1:57" x14ac:dyDescent="0.35">
      <c r="A264" s="2"/>
      <c r="B264" s="2"/>
      <c r="C264" s="55" t="s">
        <v>259</v>
      </c>
      <c r="D264" s="37">
        <f>AVERAGE(D218,D228,D240,D248,D260)</f>
        <v>2.6</v>
      </c>
      <c r="E264" s="37">
        <f t="shared" ref="E264:AK264" si="45">AVERAGE(E218,E228,E240,E248,E260)</f>
        <v>1.6</v>
      </c>
      <c r="F264" s="37">
        <f t="shared" si="45"/>
        <v>4</v>
      </c>
      <c r="G264" s="37">
        <f t="shared" si="45"/>
        <v>3.8</v>
      </c>
      <c r="H264" s="37">
        <f t="shared" si="45"/>
        <v>3.2</v>
      </c>
      <c r="I264" s="37">
        <f t="shared" si="45"/>
        <v>1.8</v>
      </c>
      <c r="J264" s="37">
        <f t="shared" si="45"/>
        <v>2.8</v>
      </c>
      <c r="K264" s="37">
        <f t="shared" si="45"/>
        <v>2.2000000000000002</v>
      </c>
      <c r="L264" s="37">
        <f t="shared" si="45"/>
        <v>2.4</v>
      </c>
      <c r="M264" s="37">
        <f t="shared" si="45"/>
        <v>2.8</v>
      </c>
      <c r="N264" s="37">
        <f t="shared" si="45"/>
        <v>2.8</v>
      </c>
      <c r="O264" s="37">
        <f t="shared" si="45"/>
        <v>3.4</v>
      </c>
      <c r="P264" s="37">
        <f t="shared" si="45"/>
        <v>3.2</v>
      </c>
      <c r="Q264" s="37">
        <f t="shared" si="45"/>
        <v>1.4</v>
      </c>
      <c r="R264" s="37">
        <f t="shared" si="45"/>
        <v>2.2000000000000002</v>
      </c>
      <c r="S264" s="37">
        <f t="shared" si="45"/>
        <v>2.8</v>
      </c>
      <c r="T264" s="37">
        <f t="shared" si="45"/>
        <v>4.5999999999999996</v>
      </c>
      <c r="U264" s="37">
        <f t="shared" si="45"/>
        <v>1.6</v>
      </c>
      <c r="V264" s="37">
        <f t="shared" si="45"/>
        <v>2.6</v>
      </c>
      <c r="W264" s="37">
        <f t="shared" si="45"/>
        <v>2</v>
      </c>
      <c r="X264" s="37">
        <f t="shared" si="45"/>
        <v>3</v>
      </c>
      <c r="Y264" s="37">
        <f t="shared" si="45"/>
        <v>2.4</v>
      </c>
      <c r="Z264" s="37">
        <f t="shared" si="45"/>
        <v>2</v>
      </c>
      <c r="AA264" s="37">
        <f t="shared" si="45"/>
        <v>3</v>
      </c>
      <c r="AB264" s="37">
        <f t="shared" si="45"/>
        <v>3.8</v>
      </c>
      <c r="AC264" s="37">
        <f t="shared" si="45"/>
        <v>2.2000000000000002</v>
      </c>
      <c r="AD264" s="37">
        <f t="shared" si="45"/>
        <v>2.4</v>
      </c>
      <c r="AE264" s="37">
        <f t="shared" si="45"/>
        <v>2.2000000000000002</v>
      </c>
      <c r="AF264" s="37">
        <f t="shared" si="45"/>
        <v>3.6</v>
      </c>
      <c r="AG264" s="37">
        <f t="shared" si="45"/>
        <v>3.4</v>
      </c>
      <c r="AH264" s="37">
        <f t="shared" si="45"/>
        <v>2.4</v>
      </c>
      <c r="AI264" s="37">
        <f t="shared" si="45"/>
        <v>2.4</v>
      </c>
      <c r="AJ264" s="37">
        <f t="shared" si="45"/>
        <v>2</v>
      </c>
      <c r="AK264" s="37">
        <f t="shared" si="45"/>
        <v>2.2000000000000002</v>
      </c>
      <c r="AL264" s="2"/>
      <c r="AM264" s="9"/>
      <c r="AN264" s="2"/>
      <c r="AO264" s="10"/>
      <c r="AP264" s="2"/>
      <c r="AQ264" s="2"/>
      <c r="AR264" s="2"/>
      <c r="AS264" s="2"/>
      <c r="AT264" s="2"/>
      <c r="AU264" s="2"/>
      <c r="AV264" s="2"/>
      <c r="AW264" s="2"/>
      <c r="AX264" s="2"/>
      <c r="AY264" s="2"/>
      <c r="AZ264" s="2"/>
      <c r="BA264" s="2"/>
      <c r="BB264" s="2"/>
      <c r="BC264" s="2"/>
      <c r="BD264" s="2"/>
      <c r="BE264" s="2"/>
    </row>
    <row r="265" spans="1:57" x14ac:dyDescent="0.35">
      <c r="A265" s="2"/>
      <c r="B265" s="2"/>
      <c r="C265" s="26" t="s">
        <v>211</v>
      </c>
      <c r="D265" s="257">
        <f>AVERAGE(D218:AK218,D228:AK228,D240:AK240,D248:AK248,D260:AK260)</f>
        <v>2.6705882352941175</v>
      </c>
      <c r="E265" s="259">
        <f t="shared" ref="E265:AK265" si="46">$D$265</f>
        <v>2.6705882352941175</v>
      </c>
      <c r="F265" s="259">
        <f t="shared" si="46"/>
        <v>2.6705882352941175</v>
      </c>
      <c r="G265" s="259">
        <f t="shared" si="46"/>
        <v>2.6705882352941175</v>
      </c>
      <c r="H265" s="259">
        <f t="shared" si="46"/>
        <v>2.6705882352941175</v>
      </c>
      <c r="I265" s="259">
        <f t="shared" si="46"/>
        <v>2.6705882352941175</v>
      </c>
      <c r="J265" s="259">
        <f t="shared" si="46"/>
        <v>2.6705882352941175</v>
      </c>
      <c r="K265" s="259">
        <f t="shared" si="46"/>
        <v>2.6705882352941175</v>
      </c>
      <c r="L265" s="259">
        <f t="shared" si="46"/>
        <v>2.6705882352941175</v>
      </c>
      <c r="M265" s="259">
        <f t="shared" si="46"/>
        <v>2.6705882352941175</v>
      </c>
      <c r="N265" s="259">
        <f t="shared" si="46"/>
        <v>2.6705882352941175</v>
      </c>
      <c r="O265" s="259">
        <f t="shared" si="46"/>
        <v>2.6705882352941175</v>
      </c>
      <c r="P265" s="259">
        <f t="shared" si="46"/>
        <v>2.6705882352941175</v>
      </c>
      <c r="Q265" s="259">
        <f t="shared" si="46"/>
        <v>2.6705882352941175</v>
      </c>
      <c r="R265" s="259">
        <f t="shared" si="46"/>
        <v>2.6705882352941175</v>
      </c>
      <c r="S265" s="259">
        <f t="shared" si="46"/>
        <v>2.6705882352941175</v>
      </c>
      <c r="T265" s="259">
        <f t="shared" si="46"/>
        <v>2.6705882352941175</v>
      </c>
      <c r="U265" s="259">
        <f t="shared" si="46"/>
        <v>2.6705882352941175</v>
      </c>
      <c r="V265" s="259">
        <f t="shared" si="46"/>
        <v>2.6705882352941175</v>
      </c>
      <c r="W265" s="259">
        <f t="shared" si="46"/>
        <v>2.6705882352941175</v>
      </c>
      <c r="X265" s="259">
        <f t="shared" si="46"/>
        <v>2.6705882352941175</v>
      </c>
      <c r="Y265" s="259">
        <f t="shared" si="46"/>
        <v>2.6705882352941175</v>
      </c>
      <c r="Z265" s="259">
        <f t="shared" si="46"/>
        <v>2.6705882352941175</v>
      </c>
      <c r="AA265" s="259">
        <f t="shared" si="46"/>
        <v>2.6705882352941175</v>
      </c>
      <c r="AB265" s="259">
        <f t="shared" si="46"/>
        <v>2.6705882352941175</v>
      </c>
      <c r="AC265" s="259">
        <f t="shared" si="46"/>
        <v>2.6705882352941175</v>
      </c>
      <c r="AD265" s="259">
        <f t="shared" si="46"/>
        <v>2.6705882352941175</v>
      </c>
      <c r="AE265" s="259">
        <f t="shared" si="46"/>
        <v>2.6705882352941175</v>
      </c>
      <c r="AF265" s="259">
        <f t="shared" si="46"/>
        <v>2.6705882352941175</v>
      </c>
      <c r="AG265" s="259">
        <f t="shared" si="46"/>
        <v>2.6705882352941175</v>
      </c>
      <c r="AH265" s="259">
        <f t="shared" si="46"/>
        <v>2.6705882352941175</v>
      </c>
      <c r="AI265" s="259">
        <f t="shared" si="46"/>
        <v>2.6705882352941175</v>
      </c>
      <c r="AJ265" s="259">
        <f t="shared" si="46"/>
        <v>2.6705882352941175</v>
      </c>
      <c r="AK265" s="259">
        <f t="shared" si="46"/>
        <v>2.6705882352941175</v>
      </c>
      <c r="AL265" s="2"/>
      <c r="AM265" s="9"/>
      <c r="AN265" s="2"/>
      <c r="AO265" s="10"/>
      <c r="AP265" s="2"/>
      <c r="AQ265" s="2"/>
      <c r="AR265" s="2"/>
      <c r="AS265" s="2"/>
      <c r="AT265" s="2"/>
      <c r="AU265" s="2"/>
      <c r="AV265" s="2"/>
      <c r="AW265" s="2"/>
      <c r="AX265" s="2"/>
      <c r="AY265" s="2"/>
      <c r="AZ265" s="2"/>
      <c r="BA265" s="2"/>
      <c r="BB265" s="2"/>
      <c r="BC265" s="2"/>
      <c r="BD265" s="2"/>
      <c r="BE265" s="2"/>
    </row>
    <row r="266" spans="1:57" x14ac:dyDescent="0.3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9"/>
      <c r="AN266" s="2"/>
      <c r="AO266" s="10"/>
      <c r="AP266" s="2"/>
      <c r="AQ266" s="2"/>
      <c r="AR266" s="2"/>
      <c r="AS266" s="2"/>
      <c r="AT266" s="2"/>
      <c r="AU266" s="2"/>
      <c r="AV266" s="2"/>
      <c r="AW266" s="2"/>
      <c r="AX266" s="2"/>
      <c r="AY266" s="2"/>
      <c r="AZ266" s="2"/>
      <c r="BA266" s="2"/>
      <c r="BB266" s="2"/>
      <c r="BC266" s="2"/>
      <c r="BD266" s="2"/>
      <c r="BE266" s="2"/>
    </row>
    <row r="267" spans="1:57" x14ac:dyDescent="0.3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9"/>
      <c r="AN267" s="2"/>
      <c r="AO267" s="10"/>
      <c r="AP267" s="2"/>
      <c r="AQ267" s="2"/>
      <c r="AR267" s="2"/>
      <c r="AS267" s="2"/>
      <c r="AT267" s="2"/>
      <c r="AU267" s="2"/>
      <c r="AV267" s="2"/>
      <c r="AW267" s="2"/>
      <c r="AX267" s="2"/>
      <c r="AY267" s="2"/>
      <c r="AZ267" s="2"/>
      <c r="BA267" s="2"/>
      <c r="BB267" s="2"/>
      <c r="BC267" s="2"/>
      <c r="BD267" s="2"/>
      <c r="BE267" s="2"/>
    </row>
    <row r="268" spans="1:57" x14ac:dyDescent="0.3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9"/>
      <c r="AN268" s="2"/>
      <c r="AO268" s="10"/>
      <c r="AP268" s="2"/>
      <c r="AQ268" s="2"/>
      <c r="AR268" s="2"/>
      <c r="AS268" s="2"/>
      <c r="AT268" s="2"/>
      <c r="AU268" s="2"/>
      <c r="AV268" s="2"/>
      <c r="AW268" s="2"/>
      <c r="AX268" s="2"/>
      <c r="AY268" s="2"/>
      <c r="AZ268" s="2"/>
      <c r="BA268" s="2"/>
      <c r="BB268" s="2"/>
      <c r="BC268" s="2"/>
      <c r="BD268" s="2"/>
      <c r="BE268" s="2"/>
    </row>
    <row r="269" spans="1:57" x14ac:dyDescent="0.3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9"/>
      <c r="AN269" s="2"/>
      <c r="AO269" s="10"/>
      <c r="AP269" s="2"/>
      <c r="AQ269" s="2"/>
      <c r="AR269" s="2"/>
      <c r="AS269" s="2"/>
      <c r="AT269" s="2"/>
      <c r="AU269" s="2"/>
      <c r="AV269" s="2"/>
      <c r="AW269" s="2"/>
      <c r="AX269" s="2"/>
      <c r="AY269" s="2"/>
      <c r="AZ269" s="2"/>
      <c r="BA269" s="2"/>
      <c r="BB269" s="2"/>
      <c r="BC269" s="2"/>
      <c r="BD269" s="2"/>
      <c r="BE269" s="2"/>
    </row>
    <row r="270" spans="1:57" x14ac:dyDescent="0.3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9"/>
      <c r="AN270" s="2"/>
      <c r="AO270" s="10"/>
      <c r="AP270" s="2"/>
      <c r="AQ270" s="2"/>
      <c r="AR270" s="2"/>
      <c r="AS270" s="2"/>
      <c r="AT270" s="2"/>
      <c r="AU270" s="2"/>
      <c r="AV270" s="2"/>
      <c r="AW270" s="2"/>
      <c r="AX270" s="2"/>
      <c r="AY270" s="2"/>
      <c r="AZ270" s="2"/>
      <c r="BA270" s="2"/>
      <c r="BB270" s="2"/>
      <c r="BC270" s="2"/>
      <c r="BD270" s="2"/>
      <c r="BE270" s="2"/>
    </row>
    <row r="271" spans="1:57" x14ac:dyDescent="0.3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9"/>
      <c r="AN271" s="2"/>
      <c r="AO271" s="10"/>
      <c r="AP271" s="2"/>
      <c r="AQ271" s="2"/>
      <c r="AR271" s="2"/>
      <c r="AS271" s="2"/>
      <c r="AT271" s="2"/>
      <c r="AU271" s="2"/>
      <c r="AV271" s="2"/>
      <c r="AW271" s="2"/>
      <c r="AX271" s="2"/>
      <c r="AY271" s="2"/>
      <c r="AZ271" s="2"/>
      <c r="BA271" s="2"/>
      <c r="BB271" s="2"/>
      <c r="BC271" s="2"/>
      <c r="BD271" s="2"/>
      <c r="BE271" s="2"/>
    </row>
    <row r="272" spans="1:57" x14ac:dyDescent="0.3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9"/>
      <c r="AN272" s="2"/>
      <c r="AO272" s="10"/>
      <c r="AP272" s="2"/>
      <c r="AQ272" s="2"/>
      <c r="AR272" s="2"/>
      <c r="AS272" s="2"/>
      <c r="AT272" s="2"/>
      <c r="AU272" s="2"/>
      <c r="AV272" s="2"/>
      <c r="AW272" s="2"/>
      <c r="AX272" s="2"/>
      <c r="AY272" s="2"/>
      <c r="AZ272" s="2"/>
      <c r="BA272" s="2"/>
      <c r="BB272" s="2"/>
      <c r="BC272" s="2"/>
      <c r="BD272" s="2"/>
      <c r="BE272" s="2"/>
    </row>
    <row r="273" spans="1:57" x14ac:dyDescent="0.3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9"/>
      <c r="AN273" s="2"/>
      <c r="AO273" s="10"/>
      <c r="AP273" s="2"/>
      <c r="AQ273" s="2"/>
      <c r="AR273" s="2"/>
      <c r="AS273" s="2"/>
      <c r="AT273" s="2"/>
      <c r="AU273" s="2"/>
      <c r="AV273" s="2"/>
      <c r="AW273" s="2"/>
      <c r="AX273" s="2"/>
      <c r="AY273" s="2"/>
      <c r="AZ273" s="2"/>
      <c r="BA273" s="2"/>
      <c r="BB273" s="2"/>
      <c r="BC273" s="2"/>
      <c r="BD273" s="2"/>
      <c r="BE273" s="2"/>
    </row>
    <row r="274" spans="1:57" x14ac:dyDescent="0.3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9"/>
      <c r="AN274" s="2"/>
      <c r="AO274" s="10"/>
      <c r="AP274" s="2"/>
      <c r="AQ274" s="2"/>
      <c r="AR274" s="2"/>
      <c r="AS274" s="2"/>
      <c r="AT274" s="2"/>
      <c r="AU274" s="2"/>
      <c r="AV274" s="2"/>
      <c r="AW274" s="2"/>
      <c r="AX274" s="2"/>
      <c r="AY274" s="2"/>
      <c r="AZ274" s="2"/>
      <c r="BA274" s="2"/>
      <c r="BB274" s="2"/>
      <c r="BC274" s="2"/>
      <c r="BD274" s="2"/>
      <c r="BE274" s="2"/>
    </row>
    <row r="275" spans="1:57" x14ac:dyDescent="0.3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9"/>
      <c r="AN275" s="2"/>
      <c r="AO275" s="10"/>
      <c r="AP275" s="2"/>
      <c r="AQ275" s="2"/>
      <c r="AR275" s="2"/>
      <c r="AS275" s="2"/>
      <c r="AT275" s="2"/>
      <c r="AU275" s="2"/>
      <c r="AV275" s="2"/>
      <c r="AW275" s="2"/>
      <c r="AX275" s="2"/>
      <c r="AY275" s="2"/>
      <c r="AZ275" s="2"/>
      <c r="BA275" s="2"/>
      <c r="BB275" s="2"/>
      <c r="BC275" s="2"/>
      <c r="BD275" s="2"/>
      <c r="BE275" s="2"/>
    </row>
    <row r="276" spans="1:57" x14ac:dyDescent="0.3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9"/>
      <c r="AN276" s="2"/>
      <c r="AO276" s="10"/>
      <c r="AP276" s="2"/>
      <c r="AQ276" s="2"/>
      <c r="AR276" s="2"/>
      <c r="AS276" s="2"/>
      <c r="AT276" s="2"/>
      <c r="AU276" s="2"/>
      <c r="AV276" s="2"/>
      <c r="AW276" s="2"/>
      <c r="AX276" s="2"/>
      <c r="AY276" s="2"/>
      <c r="AZ276" s="2"/>
      <c r="BA276" s="2"/>
      <c r="BB276" s="2"/>
      <c r="BC276" s="2"/>
      <c r="BD276" s="2"/>
      <c r="BE276" s="2"/>
    </row>
    <row r="277" spans="1:57" x14ac:dyDescent="0.3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9"/>
      <c r="AN277" s="2"/>
      <c r="AO277" s="10"/>
      <c r="AP277" s="2"/>
      <c r="AQ277" s="2"/>
      <c r="AR277" s="2"/>
      <c r="AS277" s="2"/>
      <c r="AT277" s="2"/>
      <c r="AU277" s="2"/>
      <c r="AV277" s="2"/>
      <c r="AW277" s="2"/>
      <c r="AX277" s="2"/>
      <c r="AY277" s="2"/>
      <c r="AZ277" s="2"/>
      <c r="BA277" s="2"/>
      <c r="BB277" s="2"/>
      <c r="BC277" s="2"/>
      <c r="BD277" s="2"/>
      <c r="BE277" s="2"/>
    </row>
    <row r="278" spans="1:57" x14ac:dyDescent="0.3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9"/>
      <c r="AN278" s="2"/>
      <c r="AO278" s="10"/>
      <c r="AP278" s="2"/>
      <c r="AQ278" s="2"/>
      <c r="AR278" s="2"/>
      <c r="AS278" s="2"/>
      <c r="AT278" s="2"/>
      <c r="AU278" s="2"/>
      <c r="AV278" s="2"/>
      <c r="AW278" s="2"/>
      <c r="AX278" s="2"/>
      <c r="AY278" s="2"/>
      <c r="AZ278" s="2"/>
      <c r="BA278" s="2"/>
      <c r="BB278" s="2"/>
      <c r="BC278" s="2"/>
      <c r="BD278" s="2"/>
      <c r="BE278" s="2"/>
    </row>
    <row r="279" spans="1:57" x14ac:dyDescent="0.3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9"/>
      <c r="AN279" s="2"/>
      <c r="AO279" s="10"/>
      <c r="AP279" s="2"/>
      <c r="AQ279" s="2"/>
      <c r="AR279" s="2"/>
      <c r="AS279" s="2"/>
      <c r="AT279" s="2"/>
      <c r="AU279" s="2"/>
      <c r="AV279" s="2"/>
      <c r="AW279" s="2"/>
      <c r="AX279" s="2"/>
      <c r="AY279" s="2"/>
      <c r="AZ279" s="2"/>
      <c r="BA279" s="2"/>
      <c r="BB279" s="2"/>
      <c r="BC279" s="2"/>
      <c r="BD279" s="2"/>
      <c r="BE279" s="2"/>
    </row>
    <row r="280" spans="1:57" x14ac:dyDescent="0.3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9"/>
      <c r="AN280" s="2"/>
      <c r="AO280" s="10"/>
      <c r="AP280" s="2"/>
      <c r="AQ280" s="2"/>
      <c r="AR280" s="2"/>
      <c r="AS280" s="2"/>
      <c r="AT280" s="2"/>
      <c r="AU280" s="2"/>
      <c r="AV280" s="2"/>
      <c r="AW280" s="2"/>
      <c r="AX280" s="2"/>
      <c r="AY280" s="2"/>
      <c r="AZ280" s="2"/>
      <c r="BA280" s="2"/>
      <c r="BB280" s="2"/>
      <c r="BC280" s="2"/>
      <c r="BD280" s="2"/>
      <c r="BE280" s="2"/>
    </row>
    <row r="281" spans="1:57" x14ac:dyDescent="0.3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9"/>
      <c r="AN281" s="2"/>
      <c r="AO281" s="10"/>
      <c r="AP281" s="2"/>
      <c r="AQ281" s="2"/>
      <c r="AR281" s="2"/>
      <c r="AS281" s="2"/>
      <c r="AT281" s="2"/>
      <c r="AU281" s="2"/>
      <c r="AV281" s="2"/>
      <c r="AW281" s="2"/>
      <c r="AX281" s="2"/>
      <c r="AY281" s="2"/>
      <c r="AZ281" s="2"/>
      <c r="BA281" s="2"/>
      <c r="BB281" s="2"/>
      <c r="BC281" s="2"/>
      <c r="BD281" s="2"/>
      <c r="BE281" s="2"/>
    </row>
    <row r="282" spans="1:57" x14ac:dyDescent="0.3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9"/>
      <c r="AN282" s="2"/>
      <c r="AO282" s="10"/>
      <c r="AP282" s="2"/>
      <c r="AQ282" s="2"/>
      <c r="AR282" s="2"/>
      <c r="AS282" s="2"/>
      <c r="AT282" s="2"/>
      <c r="AU282" s="2"/>
      <c r="AV282" s="2"/>
      <c r="AW282" s="2"/>
      <c r="AX282" s="2"/>
      <c r="AY282" s="2"/>
      <c r="AZ282" s="2"/>
      <c r="BA282" s="2"/>
      <c r="BB282" s="2"/>
      <c r="BC282" s="2"/>
      <c r="BD282" s="2"/>
      <c r="BE282" s="2"/>
    </row>
    <row r="283" spans="1:57" x14ac:dyDescent="0.3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9"/>
      <c r="AN283" s="2"/>
      <c r="AO283" s="10"/>
      <c r="AP283" s="2"/>
      <c r="AQ283" s="2"/>
      <c r="AR283" s="2"/>
      <c r="AS283" s="2"/>
      <c r="AT283" s="2"/>
      <c r="AU283" s="2"/>
      <c r="AV283" s="2"/>
      <c r="AW283" s="2"/>
      <c r="AX283" s="2"/>
      <c r="AY283" s="2"/>
      <c r="AZ283" s="2"/>
      <c r="BA283" s="2"/>
      <c r="BB283" s="2"/>
      <c r="BC283" s="2"/>
      <c r="BD283" s="2"/>
      <c r="BE283" s="2"/>
    </row>
    <row r="284" spans="1:57" x14ac:dyDescent="0.3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9"/>
      <c r="AN284" s="2"/>
      <c r="AO284" s="10"/>
      <c r="AP284" s="2"/>
      <c r="AQ284" s="2"/>
      <c r="AR284" s="2"/>
      <c r="AS284" s="2"/>
      <c r="AT284" s="2"/>
      <c r="AU284" s="2"/>
      <c r="AV284" s="2"/>
      <c r="AW284" s="2"/>
      <c r="AX284" s="2"/>
      <c r="AY284" s="2"/>
      <c r="AZ284" s="2"/>
      <c r="BA284" s="2"/>
      <c r="BB284" s="2"/>
      <c r="BC284" s="2"/>
      <c r="BD284" s="2"/>
      <c r="BE284" s="2"/>
    </row>
    <row r="285" spans="1:57" x14ac:dyDescent="0.3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9"/>
      <c r="AN285" s="2"/>
      <c r="AO285" s="10"/>
      <c r="AP285" s="2"/>
      <c r="AQ285" s="2"/>
      <c r="AR285" s="2"/>
      <c r="AS285" s="2"/>
      <c r="AT285" s="2"/>
      <c r="AU285" s="2"/>
      <c r="AV285" s="2"/>
      <c r="AW285" s="2"/>
      <c r="AX285" s="2"/>
      <c r="AY285" s="2"/>
      <c r="AZ285" s="2"/>
      <c r="BA285" s="2"/>
      <c r="BB285" s="2"/>
      <c r="BC285" s="2"/>
      <c r="BD285" s="2"/>
      <c r="BE285" s="2"/>
    </row>
    <row r="286" spans="1:57" x14ac:dyDescent="0.3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9"/>
      <c r="AN286" s="2"/>
      <c r="AO286" s="10"/>
      <c r="AP286" s="2"/>
      <c r="AQ286" s="2"/>
      <c r="AR286" s="2"/>
      <c r="AS286" s="2"/>
      <c r="AT286" s="2"/>
      <c r="AU286" s="2"/>
      <c r="AV286" s="2"/>
      <c r="AW286" s="2"/>
      <c r="AX286" s="2"/>
      <c r="AY286" s="2"/>
      <c r="AZ286" s="2"/>
      <c r="BA286" s="2"/>
      <c r="BB286" s="2"/>
      <c r="BC286" s="2"/>
      <c r="BD286" s="2"/>
      <c r="BE286" s="2"/>
    </row>
    <row r="287" spans="1:57" x14ac:dyDescent="0.3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9"/>
      <c r="AN287" s="2"/>
      <c r="AO287" s="10"/>
      <c r="AP287" s="2"/>
      <c r="AQ287" s="2"/>
      <c r="AR287" s="2"/>
      <c r="AS287" s="2"/>
      <c r="AT287" s="2"/>
      <c r="AU287" s="2"/>
      <c r="AV287" s="2"/>
      <c r="AW287" s="2"/>
      <c r="AX287" s="2"/>
      <c r="AY287" s="2"/>
      <c r="AZ287" s="2"/>
      <c r="BA287" s="2"/>
      <c r="BB287" s="2"/>
      <c r="BC287" s="2"/>
      <c r="BD287" s="2"/>
      <c r="BE287" s="2"/>
    </row>
    <row r="288" spans="1:57" x14ac:dyDescent="0.3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9"/>
      <c r="AN288" s="2"/>
      <c r="AO288" s="10"/>
      <c r="AP288" s="2"/>
      <c r="AQ288" s="2"/>
      <c r="AR288" s="2"/>
      <c r="AS288" s="2"/>
      <c r="AT288" s="2"/>
      <c r="AU288" s="2"/>
      <c r="AV288" s="2"/>
      <c r="AW288" s="2"/>
      <c r="AX288" s="2"/>
      <c r="AY288" s="2"/>
      <c r="AZ288" s="2"/>
      <c r="BA288" s="2"/>
      <c r="BB288" s="2"/>
      <c r="BC288" s="2"/>
      <c r="BD288" s="2"/>
      <c r="BE288" s="2"/>
    </row>
    <row r="289" spans="1:57" x14ac:dyDescent="0.3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9"/>
      <c r="AN289" s="2"/>
      <c r="AO289" s="10"/>
      <c r="AP289" s="2"/>
      <c r="AQ289" s="2"/>
      <c r="AR289" s="2"/>
      <c r="AS289" s="2"/>
      <c r="AT289" s="2"/>
      <c r="AU289" s="2"/>
      <c r="AV289" s="2"/>
      <c r="AW289" s="2"/>
      <c r="AX289" s="2"/>
      <c r="AY289" s="2"/>
      <c r="AZ289" s="2"/>
      <c r="BA289" s="2"/>
      <c r="BB289" s="2"/>
      <c r="BC289" s="2"/>
      <c r="BD289" s="2"/>
      <c r="BE289" s="2"/>
    </row>
    <row r="290" spans="1:57" x14ac:dyDescent="0.3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9"/>
      <c r="AN290" s="2"/>
      <c r="AO290" s="10"/>
      <c r="AP290" s="2"/>
      <c r="AQ290" s="2"/>
      <c r="AR290" s="2"/>
      <c r="AS290" s="2"/>
      <c r="AT290" s="2"/>
      <c r="AU290" s="2"/>
      <c r="AV290" s="2"/>
      <c r="AW290" s="2"/>
      <c r="AX290" s="2"/>
      <c r="AY290" s="2"/>
      <c r="AZ290" s="2"/>
      <c r="BA290" s="2"/>
      <c r="BB290" s="2"/>
      <c r="BC290" s="2"/>
      <c r="BD290" s="2"/>
      <c r="BE290" s="2"/>
    </row>
    <row r="291" spans="1:57" x14ac:dyDescent="0.3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9"/>
      <c r="AN291" s="2"/>
      <c r="AO291" s="10"/>
      <c r="AP291" s="2"/>
      <c r="AQ291" s="2"/>
      <c r="AR291" s="2"/>
      <c r="AS291" s="2"/>
      <c r="AT291" s="2"/>
      <c r="AU291" s="2"/>
      <c r="AV291" s="2"/>
      <c r="AW291" s="2"/>
      <c r="AX291" s="2"/>
      <c r="AY291" s="2"/>
      <c r="AZ291" s="2"/>
      <c r="BA291" s="2"/>
      <c r="BB291" s="2"/>
      <c r="BC291" s="2"/>
      <c r="BD291" s="2"/>
      <c r="BE291" s="2"/>
    </row>
    <row r="292" spans="1:57" x14ac:dyDescent="0.3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9"/>
      <c r="AN292" s="2"/>
      <c r="AO292" s="10"/>
      <c r="AP292" s="2"/>
      <c r="AQ292" s="2"/>
      <c r="AR292" s="2"/>
      <c r="AS292" s="2"/>
      <c r="AT292" s="2"/>
      <c r="AU292" s="2"/>
      <c r="AV292" s="2"/>
      <c r="AW292" s="2"/>
      <c r="AX292" s="2"/>
      <c r="AY292" s="2"/>
      <c r="AZ292" s="2"/>
      <c r="BA292" s="2"/>
      <c r="BB292" s="2"/>
      <c r="BC292" s="2"/>
      <c r="BD292" s="2"/>
      <c r="BE292" s="2"/>
    </row>
    <row r="293" spans="1:57" x14ac:dyDescent="0.3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9"/>
      <c r="AN293" s="2"/>
      <c r="AO293" s="10"/>
      <c r="AP293" s="2"/>
      <c r="AQ293" s="2"/>
      <c r="AR293" s="2"/>
      <c r="AS293" s="2"/>
      <c r="AT293" s="2"/>
      <c r="AU293" s="2"/>
      <c r="AV293" s="2"/>
      <c r="AW293" s="2"/>
      <c r="AX293" s="2"/>
      <c r="AY293" s="2"/>
      <c r="AZ293" s="2"/>
      <c r="BA293" s="2"/>
      <c r="BB293" s="2"/>
      <c r="BC293" s="2"/>
      <c r="BD293" s="2"/>
      <c r="BE293" s="2"/>
    </row>
    <row r="294" spans="1:57" x14ac:dyDescent="0.3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9"/>
      <c r="AN294" s="2"/>
      <c r="AO294" s="10"/>
      <c r="AP294" s="2"/>
      <c r="AQ294" s="2"/>
      <c r="AR294" s="2"/>
      <c r="AS294" s="2"/>
      <c r="AT294" s="2"/>
      <c r="AU294" s="2"/>
      <c r="AV294" s="2"/>
      <c r="AW294" s="2"/>
      <c r="AX294" s="2"/>
      <c r="AY294" s="2"/>
      <c r="AZ294" s="2"/>
      <c r="BA294" s="2"/>
      <c r="BB294" s="2"/>
      <c r="BC294" s="2"/>
      <c r="BD294" s="2"/>
      <c r="BE294" s="2"/>
    </row>
    <row r="295" spans="1:57" x14ac:dyDescent="0.3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9"/>
      <c r="AN295" s="2"/>
      <c r="AO295" s="10"/>
      <c r="AP295" s="2"/>
      <c r="AQ295" s="2"/>
      <c r="AR295" s="2"/>
      <c r="AS295" s="2"/>
      <c r="AT295" s="2"/>
      <c r="AU295" s="2"/>
      <c r="AV295" s="2"/>
      <c r="AW295" s="2"/>
      <c r="AX295" s="2"/>
      <c r="AY295" s="2"/>
      <c r="AZ295" s="2"/>
      <c r="BA295" s="2"/>
      <c r="BB295" s="2"/>
      <c r="BC295" s="2"/>
      <c r="BD295" s="2"/>
      <c r="BE295" s="2"/>
    </row>
    <row r="296" spans="1:57" x14ac:dyDescent="0.3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9"/>
      <c r="AN296" s="2"/>
      <c r="AO296" s="10"/>
      <c r="AP296" s="2"/>
      <c r="AQ296" s="2"/>
      <c r="AR296" s="2"/>
      <c r="AS296" s="2"/>
      <c r="AT296" s="2"/>
      <c r="AU296" s="2"/>
      <c r="AV296" s="2"/>
      <c r="AW296" s="2"/>
      <c r="AX296" s="2"/>
      <c r="AY296" s="2"/>
      <c r="AZ296" s="2"/>
      <c r="BA296" s="2"/>
      <c r="BB296" s="2"/>
      <c r="BC296" s="2"/>
      <c r="BD296" s="2"/>
      <c r="BE296" s="2"/>
    </row>
    <row r="297" spans="1:57" x14ac:dyDescent="0.3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9"/>
      <c r="AN297" s="2"/>
      <c r="AO297" s="10"/>
      <c r="AP297" s="2"/>
      <c r="AQ297" s="2"/>
      <c r="AR297" s="2"/>
      <c r="AS297" s="2"/>
      <c r="AT297" s="2"/>
      <c r="AU297" s="2"/>
      <c r="AV297" s="2"/>
      <c r="AW297" s="2"/>
      <c r="AX297" s="2"/>
      <c r="AY297" s="2"/>
      <c r="AZ297" s="2"/>
      <c r="BA297" s="2"/>
      <c r="BB297" s="2"/>
      <c r="BC297" s="2"/>
      <c r="BD297" s="2"/>
      <c r="BE297" s="2"/>
    </row>
    <row r="298" spans="1:57" x14ac:dyDescent="0.3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9"/>
      <c r="AN298" s="2"/>
      <c r="AO298" s="10"/>
      <c r="AP298" s="2"/>
      <c r="AQ298" s="2"/>
      <c r="AR298" s="2"/>
      <c r="AS298" s="2"/>
      <c r="AT298" s="2"/>
      <c r="AU298" s="2"/>
      <c r="AV298" s="2"/>
      <c r="AW298" s="2"/>
      <c r="AX298" s="2"/>
      <c r="AY298" s="2"/>
      <c r="AZ298" s="2"/>
      <c r="BA298" s="2"/>
      <c r="BB298" s="2"/>
      <c r="BC298" s="2"/>
      <c r="BD298" s="2"/>
      <c r="BE298" s="2"/>
    </row>
    <row r="299" spans="1:57" x14ac:dyDescent="0.3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9"/>
      <c r="AN299" s="2"/>
      <c r="AO299" s="10"/>
      <c r="AP299" s="2"/>
      <c r="AQ299" s="2"/>
      <c r="AR299" s="2"/>
      <c r="AS299" s="2"/>
      <c r="AT299" s="2"/>
      <c r="AU299" s="2"/>
      <c r="AV299" s="2"/>
      <c r="AW299" s="2"/>
      <c r="AX299" s="2"/>
      <c r="AY299" s="2"/>
      <c r="AZ299" s="2"/>
      <c r="BA299" s="2"/>
      <c r="BB299" s="2"/>
      <c r="BC299" s="2"/>
      <c r="BD299" s="2"/>
      <c r="BE299" s="2"/>
    </row>
    <row r="300" spans="1:57" x14ac:dyDescent="0.3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9"/>
      <c r="AN300" s="2"/>
      <c r="AO300" s="10"/>
      <c r="AP300" s="2"/>
      <c r="AQ300" s="2"/>
      <c r="AR300" s="2"/>
      <c r="AS300" s="2"/>
      <c r="AT300" s="2"/>
      <c r="AU300" s="2"/>
      <c r="AV300" s="2"/>
      <c r="AW300" s="2"/>
      <c r="AX300" s="2"/>
      <c r="AY300" s="2"/>
      <c r="AZ300" s="2"/>
      <c r="BA300" s="2"/>
      <c r="BB300" s="2"/>
      <c r="BC300" s="2"/>
      <c r="BD300" s="2"/>
      <c r="BE300" s="2"/>
    </row>
    <row r="301" spans="1:57" x14ac:dyDescent="0.3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9"/>
      <c r="AN301" s="2"/>
      <c r="AO301" s="10"/>
      <c r="AP301" s="2"/>
      <c r="AQ301" s="2"/>
      <c r="AR301" s="2"/>
      <c r="AS301" s="2"/>
      <c r="AT301" s="2"/>
      <c r="AU301" s="2"/>
      <c r="AV301" s="2"/>
      <c r="AW301" s="2"/>
      <c r="AX301" s="2"/>
      <c r="AY301" s="2"/>
      <c r="AZ301" s="2"/>
      <c r="BA301" s="2"/>
      <c r="BB301" s="2"/>
      <c r="BC301" s="2"/>
      <c r="BD301" s="2"/>
      <c r="BE301" s="2"/>
    </row>
    <row r="302" spans="1:57" x14ac:dyDescent="0.3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row>
    <row r="303" spans="1:57" x14ac:dyDescent="0.3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row>
    <row r="304" spans="1:57" ht="52" x14ac:dyDescent="0.6">
      <c r="A304" s="46" t="s">
        <v>295</v>
      </c>
      <c r="B304" s="76"/>
      <c r="C304" s="71" t="s">
        <v>296</v>
      </c>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row>
    <row r="305" spans="1:57" ht="26.15" customHeight="1" x14ac:dyDescent="0.6">
      <c r="A305" s="2"/>
      <c r="B305" s="2"/>
      <c r="C305" s="65" t="s">
        <v>297</v>
      </c>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row>
    <row r="306" spans="1:57" ht="18.5" x14ac:dyDescent="0.35">
      <c r="A306" s="21" t="s">
        <v>298</v>
      </c>
      <c r="B306" s="81"/>
      <c r="C306" s="16" t="s">
        <v>299</v>
      </c>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row>
    <row r="307" spans="1:57" x14ac:dyDescent="0.35">
      <c r="A307" s="2"/>
      <c r="B307" s="2"/>
      <c r="C307" s="2"/>
      <c r="D307" s="337" t="s">
        <v>20</v>
      </c>
      <c r="E307" s="335" t="s">
        <v>21</v>
      </c>
      <c r="F307" s="334" t="s">
        <v>23</v>
      </c>
      <c r="G307" s="334" t="s">
        <v>26</v>
      </c>
      <c r="H307" s="334" t="s">
        <v>29</v>
      </c>
      <c r="I307" s="334" t="s">
        <v>32</v>
      </c>
      <c r="J307" s="334" t="s">
        <v>35</v>
      </c>
      <c r="K307" s="334" t="s">
        <v>38</v>
      </c>
      <c r="L307" s="334" t="s">
        <v>41</v>
      </c>
      <c r="M307" s="334" t="s">
        <v>44</v>
      </c>
      <c r="N307" s="334" t="s">
        <v>47</v>
      </c>
      <c r="O307" s="334" t="s">
        <v>50</v>
      </c>
      <c r="P307" s="334" t="s">
        <v>51</v>
      </c>
      <c r="Q307" s="334" t="s">
        <v>52</v>
      </c>
      <c r="R307" s="334" t="s">
        <v>53</v>
      </c>
      <c r="S307" s="334" t="s">
        <v>54</v>
      </c>
      <c r="T307" s="334" t="s">
        <v>55</v>
      </c>
      <c r="U307" s="334" t="s">
        <v>56</v>
      </c>
      <c r="V307" s="334" t="s">
        <v>57</v>
      </c>
      <c r="W307" s="334" t="s">
        <v>58</v>
      </c>
      <c r="X307" s="334" t="s">
        <v>59</v>
      </c>
      <c r="Y307" s="334" t="s">
        <v>60</v>
      </c>
      <c r="Z307" s="334" t="s">
        <v>61</v>
      </c>
      <c r="AA307" s="334" t="s">
        <v>62</v>
      </c>
      <c r="AB307" s="334" t="s">
        <v>63</v>
      </c>
      <c r="AC307" s="334" t="s">
        <v>64</v>
      </c>
      <c r="AD307" s="334" t="s">
        <v>65</v>
      </c>
      <c r="AE307" s="334" t="s">
        <v>66</v>
      </c>
      <c r="AF307" s="334" t="s">
        <v>67</v>
      </c>
      <c r="AG307" s="334" t="s">
        <v>68</v>
      </c>
      <c r="AH307" s="334" t="s">
        <v>69</v>
      </c>
      <c r="AI307" s="334" t="s">
        <v>70</v>
      </c>
      <c r="AJ307" s="334" t="s">
        <v>71</v>
      </c>
      <c r="AK307" s="336" t="s">
        <v>72</v>
      </c>
      <c r="AL307" s="2"/>
      <c r="AM307" s="6" t="s">
        <v>179</v>
      </c>
      <c r="AN307" s="7" t="s">
        <v>189</v>
      </c>
      <c r="AO307" s="7" t="s">
        <v>190</v>
      </c>
      <c r="AP307" s="2"/>
      <c r="AQ307" s="2"/>
      <c r="AR307" s="2"/>
      <c r="AS307" s="2"/>
      <c r="AT307" s="2"/>
      <c r="AU307" s="2"/>
      <c r="AV307" s="2"/>
      <c r="AW307" s="2"/>
      <c r="AX307" s="2"/>
      <c r="AY307" s="2"/>
      <c r="AZ307" s="2"/>
      <c r="BA307" s="2"/>
      <c r="BB307" s="2"/>
      <c r="BC307" s="2"/>
      <c r="BD307" s="2"/>
      <c r="BE307" s="2"/>
    </row>
    <row r="308" spans="1:57" ht="18.5" x14ac:dyDescent="0.35">
      <c r="A308" s="60">
        <v>1</v>
      </c>
      <c r="B308" s="84">
        <v>1</v>
      </c>
      <c r="C308" s="15" t="s">
        <v>300</v>
      </c>
      <c r="D308" s="386">
        <v>0</v>
      </c>
      <c r="E308" s="386">
        <v>0</v>
      </c>
      <c r="F308" s="386">
        <v>0</v>
      </c>
      <c r="G308" s="386">
        <v>0</v>
      </c>
      <c r="H308" s="386">
        <v>0</v>
      </c>
      <c r="I308" s="386">
        <v>0</v>
      </c>
      <c r="J308" s="386">
        <v>0</v>
      </c>
      <c r="K308" s="386">
        <v>0</v>
      </c>
      <c r="L308" s="386">
        <v>0</v>
      </c>
      <c r="M308" s="386">
        <v>0</v>
      </c>
      <c r="N308" s="386">
        <v>0</v>
      </c>
      <c r="O308" s="386">
        <v>0</v>
      </c>
      <c r="P308" s="386">
        <v>0</v>
      </c>
      <c r="Q308" s="386">
        <v>1</v>
      </c>
      <c r="R308" s="8">
        <v>0</v>
      </c>
      <c r="S308" s="8">
        <v>0</v>
      </c>
      <c r="T308" s="8">
        <v>0</v>
      </c>
      <c r="U308" s="8">
        <v>0</v>
      </c>
      <c r="V308" s="8">
        <v>0</v>
      </c>
      <c r="W308" s="8">
        <v>0</v>
      </c>
      <c r="X308" s="8">
        <v>0</v>
      </c>
      <c r="Y308" s="8">
        <v>0</v>
      </c>
      <c r="Z308" s="8">
        <v>0</v>
      </c>
      <c r="AA308" s="8">
        <v>0</v>
      </c>
      <c r="AB308" s="8">
        <v>0</v>
      </c>
      <c r="AC308" s="8">
        <v>1</v>
      </c>
      <c r="AD308" s="8">
        <v>0</v>
      </c>
      <c r="AE308" s="8">
        <v>0</v>
      </c>
      <c r="AF308" s="8">
        <v>0</v>
      </c>
      <c r="AG308" s="8">
        <v>0</v>
      </c>
      <c r="AH308" s="8">
        <v>0</v>
      </c>
      <c r="AI308" s="8">
        <v>0</v>
      </c>
      <c r="AJ308" s="8">
        <v>0</v>
      </c>
      <c r="AK308" s="8">
        <v>0</v>
      </c>
      <c r="AL308" s="2"/>
      <c r="AM308" s="51">
        <f>SUM(D308:AK308)</f>
        <v>2</v>
      </c>
      <c r="AN308" s="7">
        <v>1</v>
      </c>
      <c r="AO308" s="256">
        <f>AM308/AM$313</f>
        <v>5.8823529411764705E-2</v>
      </c>
      <c r="AP308" s="2"/>
      <c r="AQ308" s="2"/>
      <c r="AR308" s="2"/>
      <c r="AS308" s="2"/>
      <c r="AT308" s="2"/>
      <c r="AU308" s="2"/>
      <c r="AV308" s="2"/>
      <c r="AW308" s="2"/>
      <c r="AX308" s="2"/>
      <c r="AY308" s="2"/>
      <c r="AZ308" s="2"/>
      <c r="BA308" s="2"/>
      <c r="BB308" s="2"/>
      <c r="BC308" s="2"/>
      <c r="BD308" s="2"/>
      <c r="BE308" s="2"/>
    </row>
    <row r="309" spans="1:57" ht="34" customHeight="1" x14ac:dyDescent="0.35">
      <c r="A309" s="60">
        <v>2</v>
      </c>
      <c r="B309" s="85">
        <v>2</v>
      </c>
      <c r="C309" s="11" t="s">
        <v>301</v>
      </c>
      <c r="D309" s="386">
        <v>0</v>
      </c>
      <c r="E309" s="386">
        <v>0</v>
      </c>
      <c r="F309" s="386">
        <v>0</v>
      </c>
      <c r="G309" s="386">
        <v>0</v>
      </c>
      <c r="H309" s="386">
        <v>0</v>
      </c>
      <c r="I309" s="386">
        <v>0</v>
      </c>
      <c r="J309" s="386">
        <v>0</v>
      </c>
      <c r="K309" s="386">
        <v>0</v>
      </c>
      <c r="L309" s="386">
        <v>0</v>
      </c>
      <c r="M309" s="386">
        <v>0</v>
      </c>
      <c r="N309" s="386">
        <v>0</v>
      </c>
      <c r="O309" s="386">
        <v>0</v>
      </c>
      <c r="P309" s="386">
        <v>0</v>
      </c>
      <c r="Q309" s="386">
        <v>0</v>
      </c>
      <c r="R309" s="8">
        <v>0</v>
      </c>
      <c r="S309" s="8">
        <v>0</v>
      </c>
      <c r="T309" s="8">
        <v>0</v>
      </c>
      <c r="U309" s="8">
        <v>1</v>
      </c>
      <c r="V309" s="8">
        <v>0</v>
      </c>
      <c r="W309" s="8">
        <v>0</v>
      </c>
      <c r="X309" s="8">
        <v>0</v>
      </c>
      <c r="Y309" s="8">
        <v>1</v>
      </c>
      <c r="Z309" s="8">
        <v>0</v>
      </c>
      <c r="AA309" s="8">
        <v>0</v>
      </c>
      <c r="AB309" s="8">
        <v>0</v>
      </c>
      <c r="AC309" s="8">
        <v>0</v>
      </c>
      <c r="AD309" s="8">
        <v>0</v>
      </c>
      <c r="AE309" s="8">
        <v>0</v>
      </c>
      <c r="AF309" s="8">
        <v>0</v>
      </c>
      <c r="AG309" s="8">
        <v>0</v>
      </c>
      <c r="AH309" s="8">
        <v>0</v>
      </c>
      <c r="AI309" s="8">
        <v>0</v>
      </c>
      <c r="AJ309" s="8">
        <v>1</v>
      </c>
      <c r="AK309" s="8">
        <v>1</v>
      </c>
      <c r="AL309" s="2"/>
      <c r="AM309" s="51">
        <f t="shared" ref="AM309:AM312" si="47">SUM(D309:AK309)</f>
        <v>4</v>
      </c>
      <c r="AN309" s="7">
        <v>2</v>
      </c>
      <c r="AO309" s="256">
        <f t="shared" ref="AO309:AO312" si="48">AM309/AM$313</f>
        <v>0.11764705882352941</v>
      </c>
      <c r="AP309" s="2"/>
      <c r="AQ309" s="2"/>
      <c r="AR309" s="2"/>
      <c r="AS309" s="2"/>
      <c r="AT309" s="2"/>
      <c r="AU309" s="2"/>
      <c r="AV309" s="2"/>
      <c r="AW309" s="2"/>
      <c r="AX309" s="2"/>
      <c r="AY309" s="2"/>
      <c r="AZ309" s="2"/>
      <c r="BA309" s="2"/>
      <c r="BB309" s="2"/>
      <c r="BC309" s="2"/>
      <c r="BD309" s="2"/>
      <c r="BE309" s="2"/>
    </row>
    <row r="310" spans="1:57" ht="33.75" customHeight="1" x14ac:dyDescent="0.35">
      <c r="A310" s="60">
        <v>3</v>
      </c>
      <c r="B310" s="86">
        <v>3</v>
      </c>
      <c r="C310" s="11" t="s">
        <v>302</v>
      </c>
      <c r="D310" s="386">
        <v>0</v>
      </c>
      <c r="E310" s="386">
        <v>1</v>
      </c>
      <c r="F310" s="386">
        <v>0</v>
      </c>
      <c r="G310" s="386">
        <v>0</v>
      </c>
      <c r="H310" s="386">
        <v>0</v>
      </c>
      <c r="I310" s="386">
        <v>0</v>
      </c>
      <c r="J310" s="386">
        <v>1</v>
      </c>
      <c r="K310" s="386">
        <v>1</v>
      </c>
      <c r="L310" s="386">
        <v>0</v>
      </c>
      <c r="M310" s="386">
        <v>0</v>
      </c>
      <c r="N310" s="386">
        <v>0</v>
      </c>
      <c r="O310" s="386">
        <v>0</v>
      </c>
      <c r="P310" s="386">
        <v>0</v>
      </c>
      <c r="Q310" s="386">
        <v>0</v>
      </c>
      <c r="R310" s="8">
        <v>0</v>
      </c>
      <c r="S310" s="8">
        <v>0</v>
      </c>
      <c r="T310" s="8">
        <v>0</v>
      </c>
      <c r="U310" s="8">
        <v>0</v>
      </c>
      <c r="V310" s="8">
        <v>1</v>
      </c>
      <c r="W310" s="8">
        <v>0</v>
      </c>
      <c r="X310" s="8">
        <v>0</v>
      </c>
      <c r="Y310" s="8">
        <v>0</v>
      </c>
      <c r="Z310" s="8">
        <v>0</v>
      </c>
      <c r="AA310" s="8">
        <v>1</v>
      </c>
      <c r="AB310" s="8">
        <v>0</v>
      </c>
      <c r="AC310" s="8">
        <v>0</v>
      </c>
      <c r="AD310" s="8">
        <v>0</v>
      </c>
      <c r="AE310" s="8">
        <v>1</v>
      </c>
      <c r="AF310" s="8">
        <v>0</v>
      </c>
      <c r="AG310" s="8">
        <v>0</v>
      </c>
      <c r="AH310" s="8">
        <v>1</v>
      </c>
      <c r="AI310" s="8">
        <v>1</v>
      </c>
      <c r="AJ310" s="8">
        <v>0</v>
      </c>
      <c r="AK310" s="8">
        <v>0</v>
      </c>
      <c r="AL310" s="2"/>
      <c r="AM310" s="51">
        <f t="shared" si="47"/>
        <v>8</v>
      </c>
      <c r="AN310" s="7">
        <v>3</v>
      </c>
      <c r="AO310" s="256">
        <f t="shared" si="48"/>
        <v>0.23529411764705882</v>
      </c>
      <c r="AP310" s="2"/>
      <c r="AQ310" s="2"/>
      <c r="AR310" s="2"/>
      <c r="AS310" s="2"/>
      <c r="AT310" s="2"/>
      <c r="AU310" s="2"/>
      <c r="AV310" s="2"/>
      <c r="AW310" s="2"/>
      <c r="AX310" s="2"/>
      <c r="AY310" s="2"/>
      <c r="AZ310" s="2"/>
      <c r="BA310" s="2"/>
      <c r="BB310" s="2"/>
      <c r="BC310" s="2"/>
      <c r="BD310" s="2"/>
      <c r="BE310" s="2"/>
    </row>
    <row r="311" spans="1:57" ht="41.5" customHeight="1" x14ac:dyDescent="0.35">
      <c r="A311" s="60">
        <v>4</v>
      </c>
      <c r="B311" s="87">
        <v>4</v>
      </c>
      <c r="C311" s="11" t="s">
        <v>303</v>
      </c>
      <c r="D311" s="386">
        <v>1</v>
      </c>
      <c r="E311" s="386">
        <v>0</v>
      </c>
      <c r="F311" s="386">
        <v>1</v>
      </c>
      <c r="G311" s="386">
        <v>1</v>
      </c>
      <c r="H311" s="386">
        <v>1</v>
      </c>
      <c r="I311" s="386">
        <v>1</v>
      </c>
      <c r="J311" s="386">
        <v>0</v>
      </c>
      <c r="K311" s="386">
        <v>0</v>
      </c>
      <c r="L311" s="386">
        <v>1</v>
      </c>
      <c r="M311" s="386">
        <v>1</v>
      </c>
      <c r="N311" s="386">
        <v>1</v>
      </c>
      <c r="O311" s="386">
        <v>1</v>
      </c>
      <c r="P311" s="386">
        <v>1</v>
      </c>
      <c r="Q311" s="386">
        <v>0</v>
      </c>
      <c r="R311" s="8">
        <v>1</v>
      </c>
      <c r="S311" s="8">
        <v>1</v>
      </c>
      <c r="T311" s="8">
        <v>1</v>
      </c>
      <c r="U311" s="8">
        <v>0</v>
      </c>
      <c r="V311" s="8">
        <v>0</v>
      </c>
      <c r="W311" s="8">
        <v>1</v>
      </c>
      <c r="X311" s="8">
        <v>1</v>
      </c>
      <c r="Y311" s="8">
        <v>0</v>
      </c>
      <c r="Z311" s="8">
        <v>1</v>
      </c>
      <c r="AA311" s="8">
        <v>0</v>
      </c>
      <c r="AB311" s="8">
        <v>1</v>
      </c>
      <c r="AC311" s="8">
        <v>0</v>
      </c>
      <c r="AD311" s="8">
        <v>1</v>
      </c>
      <c r="AE311" s="8">
        <v>0</v>
      </c>
      <c r="AF311" s="8">
        <v>1</v>
      </c>
      <c r="AG311" s="8">
        <v>1</v>
      </c>
      <c r="AH311" s="8">
        <v>0</v>
      </c>
      <c r="AI311" s="8">
        <v>0</v>
      </c>
      <c r="AJ311" s="8">
        <v>0</v>
      </c>
      <c r="AK311" s="8">
        <v>0</v>
      </c>
      <c r="AL311" s="2"/>
      <c r="AM311" s="51">
        <f t="shared" si="47"/>
        <v>20</v>
      </c>
      <c r="AN311" s="7">
        <v>4</v>
      </c>
      <c r="AO311" s="256">
        <f t="shared" si="48"/>
        <v>0.58823529411764708</v>
      </c>
      <c r="AP311" s="2"/>
      <c r="AQ311" s="2"/>
      <c r="AR311" s="2"/>
      <c r="AS311" s="2"/>
      <c r="AT311" s="2"/>
      <c r="AU311" s="2"/>
      <c r="AV311" s="2"/>
      <c r="AW311" s="2"/>
      <c r="AX311" s="2"/>
      <c r="AY311" s="2"/>
      <c r="AZ311" s="2"/>
      <c r="BA311" s="2"/>
      <c r="BB311" s="2"/>
      <c r="BC311" s="2"/>
      <c r="BD311" s="2"/>
      <c r="BE311" s="2"/>
    </row>
    <row r="312" spans="1:57" ht="34" customHeight="1" x14ac:dyDescent="0.35">
      <c r="A312" s="60">
        <v>5</v>
      </c>
      <c r="B312" s="88">
        <v>5</v>
      </c>
      <c r="C312" s="11" t="s">
        <v>304</v>
      </c>
      <c r="D312" s="387">
        <v>0</v>
      </c>
      <c r="E312" s="387">
        <v>0</v>
      </c>
      <c r="F312" s="387">
        <v>0</v>
      </c>
      <c r="G312" s="387">
        <v>0</v>
      </c>
      <c r="H312" s="387">
        <v>0</v>
      </c>
      <c r="I312" s="387">
        <v>0</v>
      </c>
      <c r="J312" s="387">
        <v>0</v>
      </c>
      <c r="K312" s="387">
        <v>0</v>
      </c>
      <c r="L312" s="387">
        <v>0</v>
      </c>
      <c r="M312" s="387">
        <v>0</v>
      </c>
      <c r="N312" s="387">
        <v>0</v>
      </c>
      <c r="O312" s="387">
        <v>0</v>
      </c>
      <c r="P312" s="387">
        <v>0</v>
      </c>
      <c r="Q312" s="387">
        <v>0</v>
      </c>
      <c r="R312" s="382">
        <v>0</v>
      </c>
      <c r="S312" s="382">
        <v>0</v>
      </c>
      <c r="T312" s="382">
        <v>0</v>
      </c>
      <c r="U312" s="382">
        <v>0</v>
      </c>
      <c r="V312" s="382">
        <v>0</v>
      </c>
      <c r="W312" s="382">
        <v>0</v>
      </c>
      <c r="X312" s="382">
        <v>0</v>
      </c>
      <c r="Y312" s="382">
        <v>0</v>
      </c>
      <c r="Z312" s="382">
        <v>0</v>
      </c>
      <c r="AA312" s="8">
        <v>0</v>
      </c>
      <c r="AB312" s="8">
        <v>0</v>
      </c>
      <c r="AC312" s="8">
        <v>0</v>
      </c>
      <c r="AD312" s="8">
        <v>0</v>
      </c>
      <c r="AE312" s="8">
        <v>0</v>
      </c>
      <c r="AF312" s="8">
        <v>0</v>
      </c>
      <c r="AG312" s="8">
        <v>0</v>
      </c>
      <c r="AH312" s="8">
        <v>0</v>
      </c>
      <c r="AI312" s="8">
        <v>0</v>
      </c>
      <c r="AJ312" s="8">
        <v>0</v>
      </c>
      <c r="AK312" s="8">
        <v>0</v>
      </c>
      <c r="AL312" s="2"/>
      <c r="AM312" s="51">
        <f t="shared" si="47"/>
        <v>0</v>
      </c>
      <c r="AN312" s="7">
        <v>5</v>
      </c>
      <c r="AO312" s="256">
        <f t="shared" si="48"/>
        <v>0</v>
      </c>
      <c r="AP312" s="2"/>
      <c r="AQ312" s="2"/>
      <c r="AR312" s="2"/>
      <c r="AS312" s="2"/>
      <c r="AT312" s="2"/>
      <c r="AU312" s="2"/>
      <c r="AV312" s="2"/>
      <c r="AW312" s="2"/>
      <c r="AX312" s="2"/>
      <c r="AY312" s="2"/>
      <c r="AZ312" s="2"/>
      <c r="BA312" s="2"/>
      <c r="BB312" s="2"/>
      <c r="BC312" s="2"/>
      <c r="BD312" s="2"/>
      <c r="BE312" s="2"/>
    </row>
    <row r="313" spans="1:57" ht="18.5" x14ac:dyDescent="0.35">
      <c r="A313" s="2"/>
      <c r="B313" s="2"/>
      <c r="C313" s="381" t="s">
        <v>424</v>
      </c>
      <c r="D313" s="383">
        <f>($B$7*D308)+($B$8*D309)+($B$9*D310)+($B$10*D311)+($B$11*D312)</f>
        <v>4</v>
      </c>
      <c r="E313" s="383">
        <f t="shared" ref="E313:AK313" si="49">($B$7*E308)+($B$8*E309)+($B$9*E310)+($B$10*E311)+($B$11*E312)</f>
        <v>3</v>
      </c>
      <c r="F313" s="332">
        <f t="shared" si="49"/>
        <v>4</v>
      </c>
      <c r="G313" s="332">
        <f t="shared" si="49"/>
        <v>4</v>
      </c>
      <c r="H313" s="384">
        <f t="shared" si="49"/>
        <v>4</v>
      </c>
      <c r="I313" s="332">
        <f t="shared" si="49"/>
        <v>4</v>
      </c>
      <c r="J313" s="332">
        <f t="shared" si="49"/>
        <v>3</v>
      </c>
      <c r="K313" s="332">
        <f t="shared" si="49"/>
        <v>3</v>
      </c>
      <c r="L313" s="384">
        <f t="shared" si="49"/>
        <v>4</v>
      </c>
      <c r="M313" s="332">
        <f t="shared" si="49"/>
        <v>4</v>
      </c>
      <c r="N313" s="332">
        <f t="shared" si="49"/>
        <v>4</v>
      </c>
      <c r="O313" s="384">
        <f t="shared" si="49"/>
        <v>4</v>
      </c>
      <c r="P313" s="332">
        <f t="shared" si="49"/>
        <v>4</v>
      </c>
      <c r="Q313" s="383">
        <f t="shared" si="49"/>
        <v>1</v>
      </c>
      <c r="R313" s="384">
        <f t="shared" si="49"/>
        <v>4</v>
      </c>
      <c r="S313" s="383">
        <f t="shared" si="49"/>
        <v>4</v>
      </c>
      <c r="T313" s="384">
        <f t="shared" si="49"/>
        <v>4</v>
      </c>
      <c r="U313" s="384">
        <f t="shared" si="49"/>
        <v>2</v>
      </c>
      <c r="V313" s="332">
        <f t="shared" si="49"/>
        <v>3</v>
      </c>
      <c r="W313" s="384">
        <f t="shared" si="49"/>
        <v>4</v>
      </c>
      <c r="X313" s="332">
        <f t="shared" si="49"/>
        <v>4</v>
      </c>
      <c r="Y313" s="383">
        <f t="shared" si="49"/>
        <v>2</v>
      </c>
      <c r="Z313" s="384">
        <f t="shared" si="49"/>
        <v>4</v>
      </c>
      <c r="AA313" s="2">
        <f t="shared" si="49"/>
        <v>3</v>
      </c>
      <c r="AB313" s="2">
        <f t="shared" si="49"/>
        <v>4</v>
      </c>
      <c r="AC313" s="2">
        <f t="shared" si="49"/>
        <v>1</v>
      </c>
      <c r="AD313" s="2">
        <f t="shared" si="49"/>
        <v>4</v>
      </c>
      <c r="AE313" s="2">
        <f t="shared" si="49"/>
        <v>3</v>
      </c>
      <c r="AF313" s="2">
        <f t="shared" si="49"/>
        <v>4</v>
      </c>
      <c r="AG313" s="2">
        <f t="shared" si="49"/>
        <v>4</v>
      </c>
      <c r="AH313" s="2">
        <f t="shared" si="49"/>
        <v>3</v>
      </c>
      <c r="AI313" s="2">
        <f t="shared" si="49"/>
        <v>3</v>
      </c>
      <c r="AJ313" s="2">
        <f t="shared" si="49"/>
        <v>2</v>
      </c>
      <c r="AK313" s="2">
        <f t="shared" si="49"/>
        <v>2</v>
      </c>
      <c r="AL313" s="2"/>
      <c r="AM313" s="9">
        <f>SUM(AM308:AM312)</f>
        <v>34</v>
      </c>
      <c r="AN313" s="2"/>
      <c r="AO313" s="276">
        <f>SUM(AO308:AO312)</f>
        <v>1</v>
      </c>
      <c r="AP313" s="2"/>
      <c r="AQ313" s="2"/>
      <c r="AR313" s="2"/>
      <c r="AS313" s="2"/>
      <c r="AT313" s="2"/>
      <c r="AU313" s="2"/>
      <c r="AV313" s="2"/>
      <c r="AW313" s="2"/>
      <c r="AX313" s="2"/>
      <c r="AY313" s="2"/>
      <c r="AZ313" s="2"/>
      <c r="BA313" s="2"/>
      <c r="BB313" s="2"/>
      <c r="BC313" s="2"/>
      <c r="BD313" s="2"/>
      <c r="BE313" s="2"/>
    </row>
    <row r="314" spans="1:57" ht="18.5" x14ac:dyDescent="0.35">
      <c r="A314" s="2"/>
      <c r="B314" s="2"/>
      <c r="C314" s="381" t="s">
        <v>423</v>
      </c>
      <c r="D314" s="332">
        <v>5</v>
      </c>
      <c r="E314" s="332">
        <v>4</v>
      </c>
      <c r="F314" s="332">
        <v>4</v>
      </c>
      <c r="G314" s="332">
        <v>4</v>
      </c>
      <c r="H314" s="332">
        <v>3</v>
      </c>
      <c r="I314" s="332">
        <v>4</v>
      </c>
      <c r="J314" s="332">
        <v>3</v>
      </c>
      <c r="K314" s="332">
        <v>3</v>
      </c>
      <c r="L314" s="332">
        <v>3</v>
      </c>
      <c r="M314" s="332">
        <v>4</v>
      </c>
      <c r="N314" s="332">
        <v>4</v>
      </c>
      <c r="O314" s="332">
        <v>3</v>
      </c>
      <c r="P314" s="332">
        <v>4</v>
      </c>
      <c r="Q314" s="332">
        <v>4</v>
      </c>
      <c r="R314" s="332">
        <v>3</v>
      </c>
      <c r="S314" s="332">
        <v>5</v>
      </c>
      <c r="T314" s="332">
        <v>3</v>
      </c>
      <c r="U314" s="332">
        <v>1</v>
      </c>
      <c r="V314" s="332">
        <v>3</v>
      </c>
      <c r="W314" s="332">
        <v>3</v>
      </c>
      <c r="X314" s="332">
        <v>4</v>
      </c>
      <c r="Y314" s="332">
        <v>3</v>
      </c>
      <c r="Z314" s="332">
        <v>3</v>
      </c>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row>
    <row r="315" spans="1:57" x14ac:dyDescent="0.3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row>
    <row r="316" spans="1:57" ht="18.5" x14ac:dyDescent="0.35">
      <c r="A316" s="21" t="s">
        <v>305</v>
      </c>
      <c r="B316" s="81"/>
      <c r="C316" s="16" t="s">
        <v>306</v>
      </c>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row>
    <row r="317" spans="1:57" x14ac:dyDescent="0.3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row>
    <row r="318" spans="1:57" x14ac:dyDescent="0.35">
      <c r="A318" s="2"/>
      <c r="B318" s="2"/>
      <c r="C318" s="2"/>
      <c r="D318" s="337" t="s">
        <v>20</v>
      </c>
      <c r="E318" s="335" t="s">
        <v>21</v>
      </c>
      <c r="F318" s="334" t="s">
        <v>23</v>
      </c>
      <c r="G318" s="334" t="s">
        <v>26</v>
      </c>
      <c r="H318" s="334" t="s">
        <v>29</v>
      </c>
      <c r="I318" s="334" t="s">
        <v>32</v>
      </c>
      <c r="J318" s="334" t="s">
        <v>35</v>
      </c>
      <c r="K318" s="334" t="s">
        <v>38</v>
      </c>
      <c r="L318" s="334" t="s">
        <v>41</v>
      </c>
      <c r="M318" s="334" t="s">
        <v>44</v>
      </c>
      <c r="N318" s="334" t="s">
        <v>47</v>
      </c>
      <c r="O318" s="334" t="s">
        <v>50</v>
      </c>
      <c r="P318" s="334" t="s">
        <v>51</v>
      </c>
      <c r="Q318" s="334" t="s">
        <v>52</v>
      </c>
      <c r="R318" s="334" t="s">
        <v>53</v>
      </c>
      <c r="S318" s="334" t="s">
        <v>54</v>
      </c>
      <c r="T318" s="334" t="s">
        <v>55</v>
      </c>
      <c r="U318" s="334" t="s">
        <v>56</v>
      </c>
      <c r="V318" s="334" t="s">
        <v>57</v>
      </c>
      <c r="W318" s="334" t="s">
        <v>58</v>
      </c>
      <c r="X318" s="334" t="s">
        <v>59</v>
      </c>
      <c r="Y318" s="334" t="s">
        <v>60</v>
      </c>
      <c r="Z318" s="334" t="s">
        <v>61</v>
      </c>
      <c r="AA318" s="334" t="s">
        <v>62</v>
      </c>
      <c r="AB318" s="334" t="s">
        <v>63</v>
      </c>
      <c r="AC318" s="334" t="s">
        <v>64</v>
      </c>
      <c r="AD318" s="334" t="s">
        <v>65</v>
      </c>
      <c r="AE318" s="334" t="s">
        <v>66</v>
      </c>
      <c r="AF318" s="334" t="s">
        <v>67</v>
      </c>
      <c r="AG318" s="334" t="s">
        <v>68</v>
      </c>
      <c r="AH318" s="334" t="s">
        <v>69</v>
      </c>
      <c r="AI318" s="334" t="s">
        <v>70</v>
      </c>
      <c r="AJ318" s="334" t="s">
        <v>71</v>
      </c>
      <c r="AK318" s="336" t="s">
        <v>72</v>
      </c>
      <c r="AL318" s="2"/>
      <c r="AM318" s="6" t="s">
        <v>179</v>
      </c>
      <c r="AN318" s="7" t="s">
        <v>285</v>
      </c>
      <c r="AO318" s="7" t="s">
        <v>190</v>
      </c>
      <c r="AP318" s="2"/>
      <c r="AQ318" s="2"/>
      <c r="AR318" s="2"/>
      <c r="AS318" s="2"/>
      <c r="AT318" s="2"/>
      <c r="AU318" s="2"/>
      <c r="AV318" s="2"/>
      <c r="AW318" s="2"/>
      <c r="AX318" s="2"/>
      <c r="AY318" s="2"/>
      <c r="AZ318" s="2"/>
      <c r="BA318" s="2"/>
      <c r="BB318" s="2"/>
      <c r="BC318" s="2"/>
      <c r="BD318" s="2"/>
      <c r="BE318" s="2"/>
    </row>
    <row r="319" spans="1:57" x14ac:dyDescent="0.35">
      <c r="A319" s="58">
        <v>3</v>
      </c>
      <c r="B319" s="58"/>
      <c r="C319" s="26" t="s">
        <v>286</v>
      </c>
      <c r="D319" s="386">
        <v>1</v>
      </c>
      <c r="E319" s="386">
        <v>0</v>
      </c>
      <c r="F319" s="386">
        <v>1</v>
      </c>
      <c r="G319" s="386">
        <v>1</v>
      </c>
      <c r="H319" s="386">
        <v>0</v>
      </c>
      <c r="I319" s="386">
        <v>1</v>
      </c>
      <c r="J319" s="386">
        <v>1</v>
      </c>
      <c r="K319" s="386">
        <v>1</v>
      </c>
      <c r="L319" s="386">
        <v>1</v>
      </c>
      <c r="M319" s="386">
        <v>1</v>
      </c>
      <c r="N319" s="386">
        <v>1</v>
      </c>
      <c r="O319" s="386">
        <v>0</v>
      </c>
      <c r="P319" s="386">
        <v>1</v>
      </c>
      <c r="Q319" s="386">
        <v>0</v>
      </c>
      <c r="R319" s="8">
        <v>0</v>
      </c>
      <c r="S319" s="8">
        <v>1</v>
      </c>
      <c r="T319" s="8">
        <v>1</v>
      </c>
      <c r="U319" s="8">
        <v>0</v>
      </c>
      <c r="V319" s="8">
        <v>1</v>
      </c>
      <c r="W319" s="8">
        <v>1</v>
      </c>
      <c r="X319" s="8">
        <v>1</v>
      </c>
      <c r="Y319" s="8">
        <v>0</v>
      </c>
      <c r="Z319" s="8">
        <v>1</v>
      </c>
      <c r="AA319" s="8">
        <v>1</v>
      </c>
      <c r="AB319" s="8">
        <v>1</v>
      </c>
      <c r="AC319" s="8">
        <v>0</v>
      </c>
      <c r="AD319" s="8">
        <v>1</v>
      </c>
      <c r="AE319" s="8">
        <v>0</v>
      </c>
      <c r="AF319" s="8">
        <v>1</v>
      </c>
      <c r="AG319" s="8">
        <v>1</v>
      </c>
      <c r="AH319" s="8">
        <v>1</v>
      </c>
      <c r="AI319" s="8">
        <v>0</v>
      </c>
      <c r="AJ319" s="8">
        <v>0</v>
      </c>
      <c r="AK319" s="8">
        <v>1</v>
      </c>
      <c r="AL319" s="2"/>
      <c r="AM319" s="51">
        <f>SUM(D319:AK319)</f>
        <v>23</v>
      </c>
      <c r="AN319" s="7" t="s">
        <v>286</v>
      </c>
      <c r="AO319" s="256">
        <f>AM319/AM$321</f>
        <v>0.67647058823529416</v>
      </c>
      <c r="AP319" s="2"/>
      <c r="AQ319" s="2"/>
      <c r="AR319" s="2"/>
      <c r="AS319" s="2"/>
      <c r="AT319" s="2"/>
      <c r="AU319" s="2"/>
      <c r="AV319" s="2"/>
      <c r="AW319" s="2"/>
      <c r="AX319" s="2"/>
      <c r="AY319" s="2"/>
      <c r="AZ319" s="2"/>
      <c r="BA319" s="2"/>
      <c r="BB319" s="2"/>
      <c r="BC319" s="2"/>
      <c r="BD319" s="2"/>
      <c r="BE319" s="2"/>
    </row>
    <row r="320" spans="1:57" x14ac:dyDescent="0.35">
      <c r="A320" s="58">
        <v>1</v>
      </c>
      <c r="B320" s="58"/>
      <c r="C320" s="26" t="s">
        <v>287</v>
      </c>
      <c r="D320" s="387">
        <v>0</v>
      </c>
      <c r="E320" s="387">
        <v>1</v>
      </c>
      <c r="F320" s="387">
        <v>0</v>
      </c>
      <c r="G320" s="387">
        <v>0</v>
      </c>
      <c r="H320" s="387">
        <v>1</v>
      </c>
      <c r="I320" s="387">
        <v>0</v>
      </c>
      <c r="J320" s="387">
        <v>0</v>
      </c>
      <c r="K320" s="387">
        <v>0</v>
      </c>
      <c r="L320" s="387">
        <v>0</v>
      </c>
      <c r="M320" s="387">
        <v>0</v>
      </c>
      <c r="N320" s="387">
        <v>0</v>
      </c>
      <c r="O320" s="387">
        <v>1</v>
      </c>
      <c r="P320" s="387">
        <v>0</v>
      </c>
      <c r="Q320" s="387">
        <v>1</v>
      </c>
      <c r="R320" s="382">
        <v>1</v>
      </c>
      <c r="S320" s="382">
        <v>0</v>
      </c>
      <c r="T320" s="382">
        <v>0</v>
      </c>
      <c r="U320" s="382">
        <v>1</v>
      </c>
      <c r="V320" s="382">
        <v>0</v>
      </c>
      <c r="W320" s="382">
        <v>0</v>
      </c>
      <c r="X320" s="382">
        <v>0</v>
      </c>
      <c r="Y320" s="382">
        <v>1</v>
      </c>
      <c r="Z320" s="382">
        <v>0</v>
      </c>
      <c r="AA320" s="8">
        <v>0</v>
      </c>
      <c r="AB320" s="8">
        <v>0</v>
      </c>
      <c r="AC320" s="8">
        <v>1</v>
      </c>
      <c r="AD320" s="8">
        <v>0</v>
      </c>
      <c r="AE320" s="8">
        <v>1</v>
      </c>
      <c r="AF320" s="8">
        <v>0</v>
      </c>
      <c r="AG320" s="8">
        <v>0</v>
      </c>
      <c r="AH320" s="8">
        <v>0</v>
      </c>
      <c r="AI320" s="8">
        <v>1</v>
      </c>
      <c r="AJ320" s="8">
        <v>1</v>
      </c>
      <c r="AK320" s="8">
        <v>0</v>
      </c>
      <c r="AL320" s="2"/>
      <c r="AM320" s="51">
        <f>SUM(D320:AK320)</f>
        <v>11</v>
      </c>
      <c r="AN320" s="7" t="s">
        <v>287</v>
      </c>
      <c r="AO320" s="256">
        <f>AM320/AM$321</f>
        <v>0.3235294117647059</v>
      </c>
      <c r="AP320" s="2"/>
      <c r="AQ320" s="2"/>
      <c r="AR320" s="2"/>
      <c r="AS320" s="2"/>
      <c r="AT320" s="2"/>
      <c r="AU320" s="2"/>
      <c r="AV320" s="2"/>
      <c r="AW320" s="2"/>
      <c r="AX320" s="2"/>
      <c r="AY320" s="2"/>
      <c r="AZ320" s="2"/>
      <c r="BA320" s="2"/>
      <c r="BB320" s="2"/>
      <c r="BC320" s="2"/>
      <c r="BD320" s="2"/>
      <c r="BE320" s="2"/>
    </row>
    <row r="321" spans="1:57" ht="18.5" x14ac:dyDescent="0.35">
      <c r="A321" s="2"/>
      <c r="B321" s="2"/>
      <c r="C321" s="381" t="s">
        <v>424</v>
      </c>
      <c r="D321" s="332">
        <f t="shared" ref="D321:AK321" si="50">($A$246*D319)+($A$247*D320)</f>
        <v>3</v>
      </c>
      <c r="E321" s="385">
        <f t="shared" si="50"/>
        <v>1</v>
      </c>
      <c r="F321" s="332">
        <f t="shared" si="50"/>
        <v>3</v>
      </c>
      <c r="G321" s="332">
        <f t="shared" si="50"/>
        <v>3</v>
      </c>
      <c r="H321" s="385">
        <f t="shared" si="50"/>
        <v>1</v>
      </c>
      <c r="I321" s="332">
        <f t="shared" si="50"/>
        <v>3</v>
      </c>
      <c r="J321" s="332">
        <f t="shared" si="50"/>
        <v>3</v>
      </c>
      <c r="K321" s="332">
        <f t="shared" si="50"/>
        <v>3</v>
      </c>
      <c r="L321" s="332">
        <f t="shared" si="50"/>
        <v>3</v>
      </c>
      <c r="M321" s="332">
        <f t="shared" si="50"/>
        <v>3</v>
      </c>
      <c r="N321" s="332">
        <f t="shared" si="50"/>
        <v>3</v>
      </c>
      <c r="O321" s="385">
        <f t="shared" si="50"/>
        <v>1</v>
      </c>
      <c r="P321" s="332">
        <f t="shared" si="50"/>
        <v>3</v>
      </c>
      <c r="Q321" s="385">
        <f t="shared" si="50"/>
        <v>1</v>
      </c>
      <c r="R321" s="383">
        <f t="shared" si="50"/>
        <v>1</v>
      </c>
      <c r="S321" s="332">
        <f t="shared" si="50"/>
        <v>3</v>
      </c>
      <c r="T321" s="332">
        <f t="shared" si="50"/>
        <v>3</v>
      </c>
      <c r="U321" s="332">
        <f t="shared" si="50"/>
        <v>1</v>
      </c>
      <c r="V321" s="332">
        <f t="shared" si="50"/>
        <v>3</v>
      </c>
      <c r="W321" s="332">
        <f t="shared" si="50"/>
        <v>3</v>
      </c>
      <c r="X321" s="332">
        <f t="shared" si="50"/>
        <v>3</v>
      </c>
      <c r="Y321" s="332">
        <f t="shared" si="50"/>
        <v>1</v>
      </c>
      <c r="Z321" s="332">
        <f t="shared" si="50"/>
        <v>3</v>
      </c>
      <c r="AA321" s="2">
        <f t="shared" si="50"/>
        <v>3</v>
      </c>
      <c r="AB321" s="2">
        <f t="shared" si="50"/>
        <v>3</v>
      </c>
      <c r="AC321" s="2">
        <f t="shared" si="50"/>
        <v>1</v>
      </c>
      <c r="AD321" s="2">
        <f t="shared" si="50"/>
        <v>3</v>
      </c>
      <c r="AE321" s="2">
        <f t="shared" si="50"/>
        <v>1</v>
      </c>
      <c r="AF321" s="2">
        <f t="shared" si="50"/>
        <v>3</v>
      </c>
      <c r="AG321" s="2">
        <f t="shared" si="50"/>
        <v>3</v>
      </c>
      <c r="AH321" s="2">
        <f t="shared" si="50"/>
        <v>3</v>
      </c>
      <c r="AI321" s="2">
        <f t="shared" si="50"/>
        <v>1</v>
      </c>
      <c r="AJ321" s="2">
        <f t="shared" si="50"/>
        <v>1</v>
      </c>
      <c r="AK321" s="2">
        <f t="shared" si="50"/>
        <v>3</v>
      </c>
      <c r="AL321" s="2"/>
      <c r="AM321" s="52">
        <f>SUM(AM319:AM320)</f>
        <v>34</v>
      </c>
      <c r="AN321" s="2"/>
      <c r="AO321" s="2"/>
      <c r="AP321" s="2"/>
      <c r="AQ321" s="2"/>
      <c r="AR321" s="2"/>
      <c r="AS321" s="2"/>
      <c r="AT321" s="2"/>
      <c r="AU321" s="2"/>
      <c r="AV321" s="2"/>
      <c r="AW321" s="2"/>
      <c r="AX321" s="2"/>
      <c r="AY321" s="2"/>
      <c r="AZ321" s="2"/>
      <c r="BA321" s="2"/>
      <c r="BB321" s="2"/>
      <c r="BC321" s="2"/>
      <c r="BD321" s="2"/>
      <c r="BE321" s="2"/>
    </row>
    <row r="322" spans="1:57" ht="18.5" x14ac:dyDescent="0.35">
      <c r="A322" s="2"/>
      <c r="B322" s="2"/>
      <c r="C322" s="381" t="s">
        <v>423</v>
      </c>
      <c r="D322" s="332">
        <v>3</v>
      </c>
      <c r="E322" s="332">
        <v>3</v>
      </c>
      <c r="F322" s="332">
        <v>3</v>
      </c>
      <c r="G322" s="332">
        <v>3</v>
      </c>
      <c r="H322" s="332">
        <v>3</v>
      </c>
      <c r="I322" s="332">
        <v>3</v>
      </c>
      <c r="J322" s="332">
        <v>3</v>
      </c>
      <c r="K322" s="332">
        <v>3</v>
      </c>
      <c r="L322" s="332">
        <v>3</v>
      </c>
      <c r="M322" s="332">
        <v>3</v>
      </c>
      <c r="N322" s="332">
        <v>3</v>
      </c>
      <c r="O322" s="332">
        <v>3</v>
      </c>
      <c r="P322" s="332">
        <v>3</v>
      </c>
      <c r="Q322" s="332">
        <v>3</v>
      </c>
      <c r="R322" s="332">
        <v>3</v>
      </c>
      <c r="S322" s="332">
        <v>3</v>
      </c>
      <c r="T322" s="332">
        <v>3</v>
      </c>
      <c r="U322" s="332">
        <v>1</v>
      </c>
      <c r="V322" s="332">
        <v>3</v>
      </c>
      <c r="W322" s="332">
        <v>3</v>
      </c>
      <c r="X322" s="332">
        <v>3</v>
      </c>
      <c r="Y322" s="332">
        <v>1</v>
      </c>
      <c r="Z322" s="332">
        <v>3</v>
      </c>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row>
    <row r="323" spans="1:57" x14ac:dyDescent="0.3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row>
    <row r="324" spans="1:57" ht="18.5" x14ac:dyDescent="0.35">
      <c r="A324" s="21" t="s">
        <v>307</v>
      </c>
      <c r="B324" s="81"/>
      <c r="C324" s="16" t="s">
        <v>308</v>
      </c>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row>
    <row r="325" spans="1:57" x14ac:dyDescent="0.3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row>
    <row r="326" spans="1:57" x14ac:dyDescent="0.35">
      <c r="A326" s="2"/>
      <c r="B326" s="2"/>
      <c r="C326" s="2"/>
      <c r="D326" s="337" t="s">
        <v>20</v>
      </c>
      <c r="E326" s="335" t="s">
        <v>21</v>
      </c>
      <c r="F326" s="334" t="s">
        <v>23</v>
      </c>
      <c r="G326" s="334" t="s">
        <v>26</v>
      </c>
      <c r="H326" s="334" t="s">
        <v>29</v>
      </c>
      <c r="I326" s="334" t="s">
        <v>32</v>
      </c>
      <c r="J326" s="334" t="s">
        <v>35</v>
      </c>
      <c r="K326" s="334" t="s">
        <v>38</v>
      </c>
      <c r="L326" s="334" t="s">
        <v>41</v>
      </c>
      <c r="M326" s="334" t="s">
        <v>44</v>
      </c>
      <c r="N326" s="334" t="s">
        <v>47</v>
      </c>
      <c r="O326" s="334" t="s">
        <v>50</v>
      </c>
      <c r="P326" s="334" t="s">
        <v>51</v>
      </c>
      <c r="Q326" s="334" t="s">
        <v>52</v>
      </c>
      <c r="R326" s="334" t="s">
        <v>53</v>
      </c>
      <c r="S326" s="334" t="s">
        <v>54</v>
      </c>
      <c r="T326" s="334" t="s">
        <v>55</v>
      </c>
      <c r="U326" s="334" t="s">
        <v>56</v>
      </c>
      <c r="V326" s="334" t="s">
        <v>57</v>
      </c>
      <c r="W326" s="334" t="s">
        <v>58</v>
      </c>
      <c r="X326" s="334" t="s">
        <v>59</v>
      </c>
      <c r="Y326" s="334" t="s">
        <v>60</v>
      </c>
      <c r="Z326" s="334" t="s">
        <v>61</v>
      </c>
      <c r="AA326" s="334" t="s">
        <v>62</v>
      </c>
      <c r="AB326" s="334" t="s">
        <v>63</v>
      </c>
      <c r="AC326" s="334" t="s">
        <v>64</v>
      </c>
      <c r="AD326" s="334" t="s">
        <v>65</v>
      </c>
      <c r="AE326" s="334" t="s">
        <v>66</v>
      </c>
      <c r="AF326" s="334" t="s">
        <v>67</v>
      </c>
      <c r="AG326" s="334" t="s">
        <v>68</v>
      </c>
      <c r="AH326" s="334" t="s">
        <v>69</v>
      </c>
      <c r="AI326" s="334" t="s">
        <v>70</v>
      </c>
      <c r="AJ326" s="334" t="s">
        <v>71</v>
      </c>
      <c r="AK326" s="336" t="s">
        <v>72</v>
      </c>
      <c r="AL326" s="2"/>
      <c r="AM326" s="6" t="s">
        <v>179</v>
      </c>
      <c r="AN326" s="7" t="s">
        <v>285</v>
      </c>
      <c r="AO326" s="7" t="s">
        <v>190</v>
      </c>
      <c r="AP326" s="2"/>
      <c r="AQ326" s="2"/>
      <c r="AR326" s="2"/>
      <c r="AS326" s="2"/>
      <c r="AT326" s="2"/>
      <c r="AU326" s="2"/>
      <c r="AV326" s="2"/>
      <c r="AW326" s="2"/>
      <c r="AX326" s="2"/>
      <c r="AY326" s="2"/>
      <c r="AZ326" s="2"/>
      <c r="BA326" s="2"/>
      <c r="BB326" s="2"/>
      <c r="BC326" s="2"/>
      <c r="BD326" s="2"/>
      <c r="BE326" s="2"/>
    </row>
    <row r="327" spans="1:57" x14ac:dyDescent="0.35">
      <c r="A327" s="58">
        <v>3</v>
      </c>
      <c r="B327" s="58"/>
      <c r="C327" s="26" t="s">
        <v>286</v>
      </c>
      <c r="D327" s="386">
        <v>1</v>
      </c>
      <c r="E327" s="386">
        <v>0</v>
      </c>
      <c r="F327" s="386">
        <v>1</v>
      </c>
      <c r="G327" s="386">
        <v>1</v>
      </c>
      <c r="H327" s="386">
        <v>0</v>
      </c>
      <c r="I327" s="386">
        <v>1</v>
      </c>
      <c r="J327" s="386">
        <v>0</v>
      </c>
      <c r="K327" s="386">
        <v>0</v>
      </c>
      <c r="L327" s="386">
        <v>1</v>
      </c>
      <c r="M327" s="386">
        <v>1</v>
      </c>
      <c r="N327" s="386">
        <v>1</v>
      </c>
      <c r="O327" s="386">
        <v>1</v>
      </c>
      <c r="P327" s="386">
        <v>1</v>
      </c>
      <c r="Q327" s="386">
        <v>0</v>
      </c>
      <c r="R327" s="8">
        <v>1</v>
      </c>
      <c r="S327" s="8">
        <v>1</v>
      </c>
      <c r="T327" s="8">
        <v>1</v>
      </c>
      <c r="U327" s="8">
        <v>0</v>
      </c>
      <c r="V327" s="8">
        <v>1</v>
      </c>
      <c r="W327" s="8">
        <v>0</v>
      </c>
      <c r="X327" s="8">
        <v>1</v>
      </c>
      <c r="Y327" s="8">
        <v>0</v>
      </c>
      <c r="Z327" s="8">
        <v>0</v>
      </c>
      <c r="AA327" s="8">
        <v>1</v>
      </c>
      <c r="AB327" s="8">
        <v>1</v>
      </c>
      <c r="AC327" s="8">
        <v>0</v>
      </c>
      <c r="AD327" s="8">
        <v>1</v>
      </c>
      <c r="AE327" s="8">
        <v>1</v>
      </c>
      <c r="AF327" s="8">
        <v>1</v>
      </c>
      <c r="AG327" s="8">
        <v>0</v>
      </c>
      <c r="AH327" s="8">
        <v>1</v>
      </c>
      <c r="AI327" s="8">
        <v>1</v>
      </c>
      <c r="AJ327" s="8">
        <v>0</v>
      </c>
      <c r="AK327" s="8">
        <v>0</v>
      </c>
      <c r="AL327" s="2"/>
      <c r="AM327" s="51">
        <f>SUM(D327:AK327)</f>
        <v>21</v>
      </c>
      <c r="AN327" s="7" t="s">
        <v>286</v>
      </c>
      <c r="AO327" s="256">
        <f>AM327/AM$329</f>
        <v>0.61764705882352944</v>
      </c>
      <c r="AP327" s="2"/>
      <c r="AQ327" s="2"/>
      <c r="AR327" s="2"/>
      <c r="AS327" s="2"/>
      <c r="AT327" s="2"/>
      <c r="AU327" s="2"/>
      <c r="AV327" s="2"/>
      <c r="AW327" s="2"/>
      <c r="AX327" s="2"/>
      <c r="AY327" s="2"/>
      <c r="AZ327" s="2"/>
      <c r="BA327" s="2"/>
      <c r="BB327" s="2"/>
      <c r="BC327" s="2"/>
      <c r="BD327" s="2"/>
      <c r="BE327" s="2"/>
    </row>
    <row r="328" spans="1:57" x14ac:dyDescent="0.35">
      <c r="A328" s="58">
        <v>1</v>
      </c>
      <c r="B328" s="58"/>
      <c r="C328" s="26" t="s">
        <v>287</v>
      </c>
      <c r="D328" s="387">
        <v>0</v>
      </c>
      <c r="E328" s="387">
        <v>1</v>
      </c>
      <c r="F328" s="387">
        <v>0</v>
      </c>
      <c r="G328" s="387">
        <v>0</v>
      </c>
      <c r="H328" s="387">
        <v>1</v>
      </c>
      <c r="I328" s="387">
        <v>0</v>
      </c>
      <c r="J328" s="387">
        <v>1</v>
      </c>
      <c r="K328" s="387">
        <v>1</v>
      </c>
      <c r="L328" s="387">
        <v>0</v>
      </c>
      <c r="M328" s="387">
        <v>0</v>
      </c>
      <c r="N328" s="387">
        <v>0</v>
      </c>
      <c r="O328" s="387">
        <v>0</v>
      </c>
      <c r="P328" s="387">
        <v>0</v>
      </c>
      <c r="Q328" s="387">
        <v>1</v>
      </c>
      <c r="R328" s="382">
        <v>0</v>
      </c>
      <c r="S328" s="382">
        <v>0</v>
      </c>
      <c r="T328" s="382">
        <v>0</v>
      </c>
      <c r="U328" s="382">
        <v>1</v>
      </c>
      <c r="V328" s="382">
        <v>0</v>
      </c>
      <c r="W328" s="382">
        <v>1</v>
      </c>
      <c r="X328" s="382">
        <v>0</v>
      </c>
      <c r="Y328" s="382">
        <v>1</v>
      </c>
      <c r="Z328" s="382">
        <v>1</v>
      </c>
      <c r="AA328" s="8">
        <v>0</v>
      </c>
      <c r="AB328" s="8">
        <v>0</v>
      </c>
      <c r="AC328" s="8">
        <v>1</v>
      </c>
      <c r="AD328" s="8">
        <v>0</v>
      </c>
      <c r="AE328" s="8">
        <v>0</v>
      </c>
      <c r="AF328" s="8">
        <v>0</v>
      </c>
      <c r="AG328" s="8">
        <v>1</v>
      </c>
      <c r="AH328" s="8">
        <v>0</v>
      </c>
      <c r="AI328" s="8">
        <v>0</v>
      </c>
      <c r="AJ328" s="8">
        <v>1</v>
      </c>
      <c r="AK328" s="8">
        <v>1</v>
      </c>
      <c r="AL328" s="2"/>
      <c r="AM328" s="51">
        <f>SUM(D328:AK328)</f>
        <v>13</v>
      </c>
      <c r="AN328" s="7" t="s">
        <v>287</v>
      </c>
      <c r="AO328" s="256">
        <f>AM328/AM$329</f>
        <v>0.38235294117647056</v>
      </c>
      <c r="AP328" s="2"/>
      <c r="AQ328" s="2"/>
      <c r="AR328" s="2"/>
      <c r="AS328" s="2"/>
      <c r="AT328" s="2"/>
      <c r="AU328" s="2"/>
      <c r="AV328" s="2"/>
      <c r="AW328" s="2"/>
      <c r="AX328" s="2"/>
      <c r="AY328" s="2"/>
      <c r="AZ328" s="2"/>
      <c r="BA328" s="2"/>
      <c r="BB328" s="2"/>
      <c r="BC328" s="2"/>
      <c r="BD328" s="2"/>
      <c r="BE328" s="2"/>
    </row>
    <row r="329" spans="1:57" ht="18.5" x14ac:dyDescent="0.35">
      <c r="A329" s="2"/>
      <c r="B329" s="2"/>
      <c r="C329" s="381" t="s">
        <v>424</v>
      </c>
      <c r="D329" s="332">
        <f>($A$327*D327)+($A$328*D328)</f>
        <v>3</v>
      </c>
      <c r="E329" s="383">
        <f t="shared" ref="E329:AK329" si="51">($A$246*E327)+($A$247*E328)</f>
        <v>1</v>
      </c>
      <c r="F329" s="384">
        <f t="shared" si="51"/>
        <v>3</v>
      </c>
      <c r="G329" s="384">
        <f t="shared" si="51"/>
        <v>3</v>
      </c>
      <c r="H329" s="332">
        <f t="shared" si="51"/>
        <v>1</v>
      </c>
      <c r="I329" s="332">
        <f t="shared" si="51"/>
        <v>3</v>
      </c>
      <c r="J329" s="332">
        <f t="shared" si="51"/>
        <v>1</v>
      </c>
      <c r="K329" s="332">
        <f t="shared" si="51"/>
        <v>1</v>
      </c>
      <c r="L329" s="384">
        <f t="shared" si="51"/>
        <v>3</v>
      </c>
      <c r="M329" s="384">
        <f t="shared" si="51"/>
        <v>3</v>
      </c>
      <c r="N329" s="332">
        <f t="shared" si="51"/>
        <v>3</v>
      </c>
      <c r="O329" s="384">
        <f t="shared" si="51"/>
        <v>3</v>
      </c>
      <c r="P329" s="384">
        <f t="shared" si="51"/>
        <v>3</v>
      </c>
      <c r="Q329" s="332">
        <f t="shared" si="51"/>
        <v>1</v>
      </c>
      <c r="R329" s="384">
        <f t="shared" si="51"/>
        <v>3</v>
      </c>
      <c r="S329" s="332">
        <f t="shared" si="51"/>
        <v>3</v>
      </c>
      <c r="T329" s="332">
        <f t="shared" si="51"/>
        <v>3</v>
      </c>
      <c r="U329" s="332">
        <f t="shared" si="51"/>
        <v>1</v>
      </c>
      <c r="V329" s="332">
        <f t="shared" si="51"/>
        <v>3</v>
      </c>
      <c r="W329" s="332">
        <f t="shared" si="51"/>
        <v>1</v>
      </c>
      <c r="X329" s="332">
        <f t="shared" si="51"/>
        <v>3</v>
      </c>
      <c r="Y329" s="332">
        <f t="shared" si="51"/>
        <v>1</v>
      </c>
      <c r="Z329" s="383">
        <f t="shared" si="51"/>
        <v>1</v>
      </c>
      <c r="AA329" s="2">
        <f t="shared" si="51"/>
        <v>3</v>
      </c>
      <c r="AB329" s="2">
        <f t="shared" si="51"/>
        <v>3</v>
      </c>
      <c r="AC329" s="2">
        <f t="shared" si="51"/>
        <v>1</v>
      </c>
      <c r="AD329" s="2">
        <f t="shared" si="51"/>
        <v>3</v>
      </c>
      <c r="AE329" s="2">
        <f t="shared" si="51"/>
        <v>3</v>
      </c>
      <c r="AF329" s="2">
        <f t="shared" si="51"/>
        <v>3</v>
      </c>
      <c r="AG329" s="2">
        <f t="shared" si="51"/>
        <v>1</v>
      </c>
      <c r="AH329" s="2">
        <f t="shared" si="51"/>
        <v>3</v>
      </c>
      <c r="AI329" s="2">
        <f t="shared" si="51"/>
        <v>3</v>
      </c>
      <c r="AJ329" s="2">
        <f t="shared" si="51"/>
        <v>1</v>
      </c>
      <c r="AK329" s="2">
        <f t="shared" si="51"/>
        <v>1</v>
      </c>
      <c r="AL329" s="2"/>
      <c r="AM329" s="52">
        <f>SUM(AM327:AM328)</f>
        <v>34</v>
      </c>
      <c r="AN329" s="2"/>
      <c r="AO329" s="2"/>
      <c r="AP329" s="2"/>
      <c r="AQ329" s="2"/>
      <c r="AR329" s="2"/>
      <c r="AS329" s="2"/>
      <c r="AT329" s="2"/>
      <c r="AU329" s="2"/>
      <c r="AV329" s="2"/>
      <c r="AW329" s="2"/>
      <c r="AX329" s="2"/>
      <c r="AY329" s="2"/>
      <c r="AZ329" s="2"/>
      <c r="BA329" s="2"/>
      <c r="BB329" s="2"/>
      <c r="BC329" s="2"/>
      <c r="BD329" s="2"/>
      <c r="BE329" s="2"/>
    </row>
    <row r="330" spans="1:57" ht="18.5" x14ac:dyDescent="0.35">
      <c r="A330" s="2"/>
      <c r="B330" s="2"/>
      <c r="C330" s="381" t="s">
        <v>423</v>
      </c>
      <c r="D330" s="332">
        <v>3</v>
      </c>
      <c r="E330" s="332">
        <v>3</v>
      </c>
      <c r="F330" s="332">
        <v>1</v>
      </c>
      <c r="G330" s="332">
        <v>1</v>
      </c>
      <c r="H330" s="332">
        <v>1</v>
      </c>
      <c r="I330" s="332">
        <v>3</v>
      </c>
      <c r="J330" s="332">
        <v>1</v>
      </c>
      <c r="K330" s="332">
        <v>1</v>
      </c>
      <c r="L330" s="332">
        <v>1</v>
      </c>
      <c r="M330" s="332">
        <v>1</v>
      </c>
      <c r="N330" s="332">
        <v>3</v>
      </c>
      <c r="O330" s="332">
        <v>1</v>
      </c>
      <c r="P330" s="332">
        <v>1</v>
      </c>
      <c r="Q330" s="332">
        <v>1</v>
      </c>
      <c r="R330" s="332">
        <v>1</v>
      </c>
      <c r="S330" s="332">
        <v>3</v>
      </c>
      <c r="T330" s="332">
        <v>3</v>
      </c>
      <c r="U330" s="332">
        <v>1</v>
      </c>
      <c r="V330" s="332">
        <v>3</v>
      </c>
      <c r="W330" s="332">
        <v>1</v>
      </c>
      <c r="X330" s="332">
        <v>3</v>
      </c>
      <c r="Y330" s="332">
        <v>1</v>
      </c>
      <c r="Z330" s="332">
        <v>3</v>
      </c>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row>
    <row r="331" spans="1:57" x14ac:dyDescent="0.3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row>
    <row r="332" spans="1:57" ht="37" x14ac:dyDescent="0.35">
      <c r="A332" s="56" t="s">
        <v>309</v>
      </c>
      <c r="B332" s="27"/>
      <c r="C332" s="16" t="s">
        <v>310</v>
      </c>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row>
    <row r="333" spans="1:57" x14ac:dyDescent="0.3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row>
    <row r="334" spans="1:57" x14ac:dyDescent="0.35">
      <c r="A334" s="2"/>
      <c r="B334" s="2"/>
      <c r="C334" s="2"/>
      <c r="D334" s="337" t="s">
        <v>20</v>
      </c>
      <c r="E334" s="335" t="s">
        <v>21</v>
      </c>
      <c r="F334" s="334" t="s">
        <v>23</v>
      </c>
      <c r="G334" s="334" t="s">
        <v>26</v>
      </c>
      <c r="H334" s="334" t="s">
        <v>29</v>
      </c>
      <c r="I334" s="334" t="s">
        <v>32</v>
      </c>
      <c r="J334" s="334" t="s">
        <v>35</v>
      </c>
      <c r="K334" s="334" t="s">
        <v>38</v>
      </c>
      <c r="L334" s="334" t="s">
        <v>41</v>
      </c>
      <c r="M334" s="334" t="s">
        <v>44</v>
      </c>
      <c r="N334" s="334" t="s">
        <v>47</v>
      </c>
      <c r="O334" s="334" t="s">
        <v>50</v>
      </c>
      <c r="P334" s="334" t="s">
        <v>51</v>
      </c>
      <c r="Q334" s="334" t="s">
        <v>52</v>
      </c>
      <c r="R334" s="334" t="s">
        <v>53</v>
      </c>
      <c r="S334" s="334" t="s">
        <v>54</v>
      </c>
      <c r="T334" s="334" t="s">
        <v>55</v>
      </c>
      <c r="U334" s="334" t="s">
        <v>56</v>
      </c>
      <c r="V334" s="334" t="s">
        <v>57</v>
      </c>
      <c r="W334" s="334" t="s">
        <v>58</v>
      </c>
      <c r="X334" s="334" t="s">
        <v>59</v>
      </c>
      <c r="Y334" s="334" t="s">
        <v>60</v>
      </c>
      <c r="Z334" s="334" t="s">
        <v>61</v>
      </c>
      <c r="AA334" s="334" t="s">
        <v>62</v>
      </c>
      <c r="AB334" s="334" t="s">
        <v>63</v>
      </c>
      <c r="AC334" s="334" t="s">
        <v>64</v>
      </c>
      <c r="AD334" s="334" t="s">
        <v>65</v>
      </c>
      <c r="AE334" s="334" t="s">
        <v>66</v>
      </c>
      <c r="AF334" s="334" t="s">
        <v>67</v>
      </c>
      <c r="AG334" s="334" t="s">
        <v>68</v>
      </c>
      <c r="AH334" s="334" t="s">
        <v>69</v>
      </c>
      <c r="AI334" s="334" t="s">
        <v>70</v>
      </c>
      <c r="AJ334" s="334" t="s">
        <v>71</v>
      </c>
      <c r="AK334" s="336" t="s">
        <v>72</v>
      </c>
      <c r="AL334" s="2"/>
      <c r="AM334" s="6" t="s">
        <v>179</v>
      </c>
      <c r="AN334" s="7" t="s">
        <v>285</v>
      </c>
      <c r="AO334" s="7" t="s">
        <v>190</v>
      </c>
      <c r="AP334" s="2"/>
      <c r="AQ334" s="2"/>
      <c r="AR334" s="2"/>
      <c r="AS334" s="2"/>
      <c r="AT334" s="2"/>
      <c r="AU334" s="2"/>
      <c r="AV334" s="2"/>
      <c r="AW334" s="2"/>
      <c r="AX334" s="2"/>
      <c r="AY334" s="2"/>
      <c r="AZ334" s="2"/>
      <c r="BA334" s="2"/>
      <c r="BB334" s="2"/>
      <c r="BC334" s="2"/>
      <c r="BD334" s="2"/>
      <c r="BE334" s="2"/>
    </row>
    <row r="335" spans="1:57" x14ac:dyDescent="0.35">
      <c r="A335" s="59"/>
      <c r="B335" s="59"/>
      <c r="C335" s="26" t="s">
        <v>286</v>
      </c>
      <c r="D335" s="386">
        <v>0</v>
      </c>
      <c r="E335" s="386">
        <v>0</v>
      </c>
      <c r="F335" s="386">
        <v>1</v>
      </c>
      <c r="G335" s="386">
        <v>1</v>
      </c>
      <c r="H335" s="386">
        <v>0</v>
      </c>
      <c r="I335" s="386">
        <v>0</v>
      </c>
      <c r="J335" s="386">
        <v>0</v>
      </c>
      <c r="K335" s="386">
        <v>0</v>
      </c>
      <c r="L335" s="386">
        <v>0</v>
      </c>
      <c r="M335" s="386">
        <v>1</v>
      </c>
      <c r="N335" s="386">
        <v>0</v>
      </c>
      <c r="O335" s="386">
        <v>1</v>
      </c>
      <c r="P335" s="386">
        <v>1</v>
      </c>
      <c r="Q335" s="386">
        <v>0</v>
      </c>
      <c r="R335" s="8">
        <v>0</v>
      </c>
      <c r="S335" s="8">
        <v>1</v>
      </c>
      <c r="T335" s="8">
        <v>1</v>
      </c>
      <c r="U335" s="8">
        <v>0</v>
      </c>
      <c r="V335" s="8">
        <v>0</v>
      </c>
      <c r="W335" s="8">
        <v>0</v>
      </c>
      <c r="X335" s="8">
        <v>0</v>
      </c>
      <c r="Y335" s="8">
        <v>0</v>
      </c>
      <c r="Z335" s="8">
        <v>0</v>
      </c>
      <c r="AA335" s="8">
        <v>0</v>
      </c>
      <c r="AB335" s="8">
        <v>1</v>
      </c>
      <c r="AC335" s="8">
        <v>0</v>
      </c>
      <c r="AD335" s="8">
        <v>0</v>
      </c>
      <c r="AE335" s="8">
        <v>0</v>
      </c>
      <c r="AF335" s="8">
        <v>1</v>
      </c>
      <c r="AG335" s="8">
        <v>0</v>
      </c>
      <c r="AH335" s="8">
        <v>0</v>
      </c>
      <c r="AI335" s="8">
        <v>0</v>
      </c>
      <c r="AJ335" s="8">
        <v>1</v>
      </c>
      <c r="AK335" s="8">
        <v>0</v>
      </c>
      <c r="AL335" s="2"/>
      <c r="AM335" s="51">
        <f>SUM(D335:AK335)</f>
        <v>10</v>
      </c>
      <c r="AN335" s="7" t="s">
        <v>286</v>
      </c>
      <c r="AO335" s="256">
        <f>AM335/AM$337</f>
        <v>0.29411764705882354</v>
      </c>
      <c r="AP335" s="2"/>
      <c r="AQ335" s="2"/>
      <c r="AR335" s="2"/>
      <c r="AS335" s="2"/>
      <c r="AT335" s="2"/>
      <c r="AU335" s="2"/>
      <c r="AV335" s="2"/>
      <c r="AW335" s="2"/>
      <c r="AX335" s="2"/>
      <c r="AY335" s="2"/>
      <c r="AZ335" s="2"/>
      <c r="BA335" s="2"/>
      <c r="BB335" s="2"/>
      <c r="BC335" s="2"/>
      <c r="BD335" s="2"/>
      <c r="BE335" s="2"/>
    </row>
    <row r="336" spans="1:57" x14ac:dyDescent="0.35">
      <c r="A336" s="59"/>
      <c r="B336" s="59"/>
      <c r="C336" s="26" t="s">
        <v>287</v>
      </c>
      <c r="D336" s="387">
        <v>1</v>
      </c>
      <c r="E336" s="387">
        <v>1</v>
      </c>
      <c r="F336" s="387">
        <v>0</v>
      </c>
      <c r="G336" s="387">
        <v>0</v>
      </c>
      <c r="H336" s="387">
        <v>1</v>
      </c>
      <c r="I336" s="387">
        <v>1</v>
      </c>
      <c r="J336" s="387">
        <v>1</v>
      </c>
      <c r="K336" s="387">
        <v>1</v>
      </c>
      <c r="L336" s="387">
        <v>1</v>
      </c>
      <c r="M336" s="387">
        <v>0</v>
      </c>
      <c r="N336" s="387">
        <v>1</v>
      </c>
      <c r="O336" s="387">
        <v>0</v>
      </c>
      <c r="P336" s="387" t="s">
        <v>404</v>
      </c>
      <c r="Q336" s="387">
        <v>1</v>
      </c>
      <c r="R336" s="382">
        <v>1</v>
      </c>
      <c r="S336" s="382">
        <v>0</v>
      </c>
      <c r="T336" s="382">
        <v>0</v>
      </c>
      <c r="U336" s="382">
        <v>1</v>
      </c>
      <c r="V336" s="382">
        <v>1</v>
      </c>
      <c r="W336" s="382">
        <v>1</v>
      </c>
      <c r="X336" s="382">
        <v>1</v>
      </c>
      <c r="Y336" s="382">
        <v>1</v>
      </c>
      <c r="Z336" s="382">
        <v>1</v>
      </c>
      <c r="AA336" s="8">
        <v>1</v>
      </c>
      <c r="AB336" s="8">
        <v>0</v>
      </c>
      <c r="AC336" s="8">
        <v>1</v>
      </c>
      <c r="AD336" s="8">
        <v>1</v>
      </c>
      <c r="AE336" s="8">
        <v>1</v>
      </c>
      <c r="AF336" s="8">
        <v>0</v>
      </c>
      <c r="AG336" s="8">
        <v>1</v>
      </c>
      <c r="AH336" s="8">
        <v>1</v>
      </c>
      <c r="AI336" s="8">
        <v>1</v>
      </c>
      <c r="AJ336" s="8">
        <v>0</v>
      </c>
      <c r="AK336" s="8">
        <v>1</v>
      </c>
      <c r="AL336" s="2"/>
      <c r="AM336" s="51">
        <f>SUM(D336:AK336)</f>
        <v>24</v>
      </c>
      <c r="AN336" s="7" t="s">
        <v>287</v>
      </c>
      <c r="AO336" s="256">
        <f>AM336/AM$337</f>
        <v>0.70588235294117652</v>
      </c>
      <c r="AP336" s="2"/>
      <c r="AQ336" s="2"/>
      <c r="AR336" s="2"/>
      <c r="AS336" s="2"/>
      <c r="AT336" s="2"/>
      <c r="AU336" s="2"/>
      <c r="AV336" s="2"/>
      <c r="AW336" s="2"/>
      <c r="AX336" s="2"/>
      <c r="AY336" s="2"/>
      <c r="AZ336" s="2"/>
      <c r="BA336" s="2"/>
      <c r="BB336" s="2"/>
      <c r="BC336" s="2"/>
      <c r="BD336" s="2"/>
      <c r="BE336" s="2"/>
    </row>
    <row r="337" spans="1:57" ht="18.5" x14ac:dyDescent="0.35">
      <c r="A337" s="2"/>
      <c r="B337" s="2"/>
      <c r="C337" s="381" t="s">
        <v>424</v>
      </c>
      <c r="D337" s="389" t="s">
        <v>287</v>
      </c>
      <c r="E337" s="250" t="s">
        <v>287</v>
      </c>
      <c r="F337" s="390" t="s">
        <v>286</v>
      </c>
      <c r="G337" s="250" t="s">
        <v>286</v>
      </c>
      <c r="H337" s="389" t="s">
        <v>287</v>
      </c>
      <c r="I337" s="250" t="s">
        <v>287</v>
      </c>
      <c r="J337" s="250" t="s">
        <v>287</v>
      </c>
      <c r="K337" s="389" t="s">
        <v>287</v>
      </c>
      <c r="L337" s="250" t="s">
        <v>287</v>
      </c>
      <c r="M337" s="390" t="s">
        <v>286</v>
      </c>
      <c r="N337" s="250" t="s">
        <v>287</v>
      </c>
      <c r="O337" s="390" t="s">
        <v>286</v>
      </c>
      <c r="P337" s="390" t="s">
        <v>286</v>
      </c>
      <c r="Q337" s="250" t="s">
        <v>287</v>
      </c>
      <c r="R337" s="250" t="s">
        <v>287</v>
      </c>
      <c r="S337" s="250" t="s">
        <v>286</v>
      </c>
      <c r="T337" s="390" t="s">
        <v>286</v>
      </c>
      <c r="U337" s="250" t="s">
        <v>287</v>
      </c>
      <c r="V337" s="389" t="s">
        <v>287</v>
      </c>
      <c r="W337" s="250" t="s">
        <v>287</v>
      </c>
      <c r="X337" s="389" t="s">
        <v>287</v>
      </c>
      <c r="Y337" s="250" t="s">
        <v>287</v>
      </c>
      <c r="Z337" s="250" t="s">
        <v>287</v>
      </c>
      <c r="AA337" s="2"/>
      <c r="AB337" s="2"/>
      <c r="AC337" s="2"/>
      <c r="AD337" s="2"/>
      <c r="AE337" s="2"/>
      <c r="AF337" s="2"/>
      <c r="AG337" s="2"/>
      <c r="AH337" s="2"/>
      <c r="AI337" s="2"/>
      <c r="AJ337" s="2"/>
      <c r="AK337" s="2"/>
      <c r="AL337" s="2"/>
      <c r="AM337" s="52">
        <f>SUM(AM335:AM336)</f>
        <v>34</v>
      </c>
      <c r="AN337" s="2"/>
      <c r="AO337" s="2"/>
      <c r="AP337" s="2"/>
      <c r="AQ337" s="2"/>
      <c r="AR337" s="2"/>
      <c r="AS337" s="2"/>
      <c r="AT337" s="2"/>
      <c r="AU337" s="2"/>
      <c r="AV337" s="2"/>
      <c r="AW337" s="2"/>
      <c r="AX337" s="2"/>
      <c r="AY337" s="2"/>
      <c r="AZ337" s="2"/>
      <c r="BA337" s="2"/>
      <c r="BB337" s="2"/>
      <c r="BC337" s="2"/>
      <c r="BD337" s="2"/>
      <c r="BE337" s="2"/>
    </row>
    <row r="338" spans="1:57" ht="18.5" x14ac:dyDescent="0.35">
      <c r="A338" s="2"/>
      <c r="B338" s="2"/>
      <c r="C338" s="381" t="s">
        <v>423</v>
      </c>
      <c r="D338" s="250" t="s">
        <v>286</v>
      </c>
      <c r="E338" s="250" t="s">
        <v>287</v>
      </c>
      <c r="F338" s="250" t="s">
        <v>287</v>
      </c>
      <c r="G338" s="250" t="s">
        <v>286</v>
      </c>
      <c r="H338" s="250" t="s">
        <v>286</v>
      </c>
      <c r="I338" s="250" t="s">
        <v>287</v>
      </c>
      <c r="J338" s="250" t="s">
        <v>287</v>
      </c>
      <c r="K338" s="250" t="s">
        <v>286</v>
      </c>
      <c r="L338" s="250" t="s">
        <v>287</v>
      </c>
      <c r="M338" s="250" t="s">
        <v>287</v>
      </c>
      <c r="N338" s="250" t="s">
        <v>287</v>
      </c>
      <c r="O338" s="250" t="s">
        <v>287</v>
      </c>
      <c r="P338" s="250" t="s">
        <v>287</v>
      </c>
      <c r="Q338" s="250" t="s">
        <v>287</v>
      </c>
      <c r="R338" s="250" t="s">
        <v>287</v>
      </c>
      <c r="S338" s="250" t="s">
        <v>286</v>
      </c>
      <c r="T338" s="250" t="s">
        <v>287</v>
      </c>
      <c r="U338" s="250" t="s">
        <v>287</v>
      </c>
      <c r="V338" s="250" t="s">
        <v>286</v>
      </c>
      <c r="W338" s="250" t="s">
        <v>287</v>
      </c>
      <c r="X338" s="250" t="s">
        <v>286</v>
      </c>
      <c r="Y338" s="250" t="s">
        <v>287</v>
      </c>
      <c r="Z338" s="250" t="s">
        <v>287</v>
      </c>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row>
    <row r="339" spans="1:57" x14ac:dyDescent="0.3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row>
    <row r="340" spans="1:57" s="2" customFormat="1" ht="37" x14ac:dyDescent="0.35">
      <c r="A340" s="56" t="s">
        <v>311</v>
      </c>
      <c r="B340" s="27"/>
      <c r="C340" s="16" t="s">
        <v>312</v>
      </c>
    </row>
    <row r="341" spans="1:57" s="2" customFormat="1" x14ac:dyDescent="0.35">
      <c r="C341"/>
    </row>
    <row r="342" spans="1:57" s="2" customFormat="1" x14ac:dyDescent="0.35">
      <c r="D342" s="337" t="s">
        <v>20</v>
      </c>
      <c r="E342" s="335" t="s">
        <v>21</v>
      </c>
      <c r="F342" s="334" t="s">
        <v>23</v>
      </c>
      <c r="G342" s="334" t="s">
        <v>26</v>
      </c>
      <c r="H342" s="334" t="s">
        <v>29</v>
      </c>
      <c r="I342" s="334" t="s">
        <v>32</v>
      </c>
      <c r="J342" s="334" t="s">
        <v>35</v>
      </c>
      <c r="K342" s="334" t="s">
        <v>38</v>
      </c>
      <c r="L342" s="334" t="s">
        <v>41</v>
      </c>
      <c r="M342" s="334" t="s">
        <v>44</v>
      </c>
      <c r="N342" s="334" t="s">
        <v>47</v>
      </c>
      <c r="O342" s="334" t="s">
        <v>50</v>
      </c>
      <c r="P342" s="334" t="s">
        <v>51</v>
      </c>
      <c r="Q342" s="334" t="s">
        <v>52</v>
      </c>
      <c r="R342" s="334" t="s">
        <v>53</v>
      </c>
      <c r="S342" s="334" t="s">
        <v>54</v>
      </c>
      <c r="T342" s="334" t="s">
        <v>55</v>
      </c>
      <c r="U342" s="334" t="s">
        <v>56</v>
      </c>
      <c r="V342" s="334" t="s">
        <v>57</v>
      </c>
      <c r="W342" s="334" t="s">
        <v>58</v>
      </c>
      <c r="X342" s="334" t="s">
        <v>59</v>
      </c>
      <c r="Y342" s="334" t="s">
        <v>60</v>
      </c>
      <c r="Z342" s="334" t="s">
        <v>61</v>
      </c>
      <c r="AA342" s="334" t="s">
        <v>62</v>
      </c>
      <c r="AB342" s="334" t="s">
        <v>63</v>
      </c>
      <c r="AC342" s="334" t="s">
        <v>64</v>
      </c>
      <c r="AD342" s="334" t="s">
        <v>65</v>
      </c>
      <c r="AE342" s="334" t="s">
        <v>66</v>
      </c>
      <c r="AF342" s="334" t="s">
        <v>67</v>
      </c>
      <c r="AG342" s="334" t="s">
        <v>68</v>
      </c>
      <c r="AH342" s="334" t="s">
        <v>69</v>
      </c>
      <c r="AI342" s="334" t="s">
        <v>70</v>
      </c>
      <c r="AJ342" s="334" t="s">
        <v>71</v>
      </c>
      <c r="AK342" s="336" t="s">
        <v>72</v>
      </c>
      <c r="AM342" s="6" t="s">
        <v>179</v>
      </c>
      <c r="AN342" s="7" t="s">
        <v>285</v>
      </c>
      <c r="AO342" s="7" t="s">
        <v>190</v>
      </c>
    </row>
    <row r="343" spans="1:57" s="2" customFormat="1" x14ac:dyDescent="0.35">
      <c r="A343" s="59"/>
      <c r="B343" s="59"/>
      <c r="C343" s="26" t="s">
        <v>286</v>
      </c>
      <c r="D343" s="386">
        <v>0</v>
      </c>
      <c r="E343" s="386">
        <v>1</v>
      </c>
      <c r="F343" s="386">
        <v>0</v>
      </c>
      <c r="G343" s="386">
        <v>1</v>
      </c>
      <c r="H343" s="386">
        <v>0</v>
      </c>
      <c r="I343" s="386">
        <v>1</v>
      </c>
      <c r="J343" s="386">
        <v>0</v>
      </c>
      <c r="K343" s="386">
        <v>0</v>
      </c>
      <c r="L343" s="386">
        <v>0</v>
      </c>
      <c r="M343" s="386">
        <v>1</v>
      </c>
      <c r="N343" s="386">
        <v>0</v>
      </c>
      <c r="O343" s="386">
        <v>1</v>
      </c>
      <c r="P343" s="386">
        <v>1</v>
      </c>
      <c r="Q343" s="386">
        <v>0</v>
      </c>
      <c r="R343" s="8">
        <v>0</v>
      </c>
      <c r="S343" s="8">
        <v>0</v>
      </c>
      <c r="T343" s="8">
        <v>1</v>
      </c>
      <c r="U343" s="8">
        <v>0</v>
      </c>
      <c r="V343" s="8">
        <v>0</v>
      </c>
      <c r="W343" s="8">
        <v>0</v>
      </c>
      <c r="X343" s="8">
        <v>0</v>
      </c>
      <c r="Y343" s="8">
        <v>0</v>
      </c>
      <c r="Z343" s="8">
        <v>0</v>
      </c>
      <c r="AA343" s="8">
        <v>0</v>
      </c>
      <c r="AB343" s="8">
        <v>1</v>
      </c>
      <c r="AC343" s="8">
        <v>0</v>
      </c>
      <c r="AD343" s="8">
        <v>0</v>
      </c>
      <c r="AE343" s="8">
        <v>0</v>
      </c>
      <c r="AF343" s="8">
        <v>1</v>
      </c>
      <c r="AG343" s="8">
        <v>0</v>
      </c>
      <c r="AH343" s="8">
        <v>0</v>
      </c>
      <c r="AI343" s="8">
        <v>0</v>
      </c>
      <c r="AJ343" s="8">
        <v>1</v>
      </c>
      <c r="AK343" s="8">
        <v>0</v>
      </c>
      <c r="AM343" s="51">
        <f>SUM(D343:AK343)</f>
        <v>10</v>
      </c>
      <c r="AN343" s="7" t="s">
        <v>286</v>
      </c>
      <c r="AO343" s="256">
        <f>AM343/AM$345</f>
        <v>0.29411764705882354</v>
      </c>
    </row>
    <row r="344" spans="1:57" s="2" customFormat="1" x14ac:dyDescent="0.35">
      <c r="A344" s="59"/>
      <c r="B344" s="59"/>
      <c r="C344" s="26" t="s">
        <v>287</v>
      </c>
      <c r="D344" s="387">
        <v>1</v>
      </c>
      <c r="E344" s="387">
        <v>0</v>
      </c>
      <c r="F344" s="387">
        <v>1</v>
      </c>
      <c r="G344" s="387">
        <v>0</v>
      </c>
      <c r="H344" s="387">
        <v>1</v>
      </c>
      <c r="I344" s="387">
        <v>0</v>
      </c>
      <c r="J344" s="387">
        <v>1</v>
      </c>
      <c r="K344" s="387">
        <v>1</v>
      </c>
      <c r="L344" s="387">
        <v>1</v>
      </c>
      <c r="M344" s="387">
        <v>0</v>
      </c>
      <c r="N344" s="387">
        <v>1</v>
      </c>
      <c r="O344" s="387">
        <v>0</v>
      </c>
      <c r="P344" s="387">
        <v>0</v>
      </c>
      <c r="Q344" s="387">
        <v>1</v>
      </c>
      <c r="R344" s="382">
        <v>1</v>
      </c>
      <c r="S344" s="382">
        <v>1</v>
      </c>
      <c r="T344" s="382">
        <v>0</v>
      </c>
      <c r="U344" s="382">
        <v>1</v>
      </c>
      <c r="V344" s="382">
        <v>1</v>
      </c>
      <c r="W344" s="382">
        <v>1</v>
      </c>
      <c r="X344" s="382">
        <v>1</v>
      </c>
      <c r="Y344" s="382">
        <v>1</v>
      </c>
      <c r="Z344" s="382">
        <v>1</v>
      </c>
      <c r="AA344" s="8">
        <v>1</v>
      </c>
      <c r="AB344" s="8">
        <v>0</v>
      </c>
      <c r="AC344" s="8">
        <v>1</v>
      </c>
      <c r="AD344" s="8">
        <v>1</v>
      </c>
      <c r="AE344" s="8">
        <v>1</v>
      </c>
      <c r="AF344" s="8">
        <v>0</v>
      </c>
      <c r="AG344" s="8">
        <v>1</v>
      </c>
      <c r="AH344" s="8">
        <v>1</v>
      </c>
      <c r="AI344" s="8">
        <v>1</v>
      </c>
      <c r="AJ344" s="8">
        <v>0</v>
      </c>
      <c r="AK344" s="8">
        <v>1</v>
      </c>
      <c r="AM344" s="51">
        <f>SUM(D344:AK344)</f>
        <v>24</v>
      </c>
      <c r="AN344" s="7" t="s">
        <v>287</v>
      </c>
      <c r="AO344" s="256">
        <f>AM344/AM$345</f>
        <v>0.70588235294117652</v>
      </c>
    </row>
    <row r="345" spans="1:57" s="2" customFormat="1" ht="18.5" x14ac:dyDescent="0.35">
      <c r="C345" s="381" t="s">
        <v>424</v>
      </c>
      <c r="D345" s="391" t="s">
        <v>287</v>
      </c>
      <c r="E345" s="393" t="s">
        <v>286</v>
      </c>
      <c r="F345" s="391" t="s">
        <v>287</v>
      </c>
      <c r="G345" s="393" t="s">
        <v>286</v>
      </c>
      <c r="H345" s="392" t="s">
        <v>287</v>
      </c>
      <c r="I345" s="391" t="s">
        <v>286</v>
      </c>
      <c r="J345" s="391" t="s">
        <v>287</v>
      </c>
      <c r="K345" s="391" t="s">
        <v>287</v>
      </c>
      <c r="L345" s="391" t="s">
        <v>287</v>
      </c>
      <c r="M345" s="393" t="s">
        <v>286</v>
      </c>
      <c r="N345" s="391" t="s">
        <v>287</v>
      </c>
      <c r="O345" s="393" t="s">
        <v>286</v>
      </c>
      <c r="P345" s="393" t="s">
        <v>286</v>
      </c>
      <c r="Q345" s="391" t="s">
        <v>287</v>
      </c>
      <c r="R345" s="391" t="s">
        <v>287</v>
      </c>
      <c r="S345" s="391" t="s">
        <v>287</v>
      </c>
      <c r="T345" s="393" t="s">
        <v>286</v>
      </c>
      <c r="U345" s="392" t="s">
        <v>287</v>
      </c>
      <c r="V345" s="391" t="s">
        <v>287</v>
      </c>
      <c r="W345" s="391" t="s">
        <v>287</v>
      </c>
      <c r="X345" s="391" t="s">
        <v>287</v>
      </c>
      <c r="Y345" s="391" t="s">
        <v>287</v>
      </c>
      <c r="Z345" s="391" t="s">
        <v>287</v>
      </c>
      <c r="AA345" s="33"/>
      <c r="AB345" s="33"/>
      <c r="AC345" s="33"/>
      <c r="AD345" s="33"/>
      <c r="AE345" s="33"/>
      <c r="AF345" s="33"/>
      <c r="AG345" s="33"/>
      <c r="AH345" s="33"/>
      <c r="AI345" s="33"/>
      <c r="AJ345" s="33"/>
      <c r="AK345" s="33"/>
      <c r="AM345" s="33">
        <f>SUM(AM343:AM344)</f>
        <v>34</v>
      </c>
      <c r="AN345" s="9"/>
      <c r="AO345" s="34"/>
    </row>
    <row r="346" spans="1:57" s="2" customFormat="1" ht="18.5" x14ac:dyDescent="0.35">
      <c r="C346" s="381" t="s">
        <v>423</v>
      </c>
      <c r="D346" s="391" t="s">
        <v>287</v>
      </c>
      <c r="E346" s="391" t="s">
        <v>287</v>
      </c>
      <c r="F346" s="391" t="s">
        <v>287</v>
      </c>
      <c r="G346" s="391" t="s">
        <v>287</v>
      </c>
      <c r="H346" s="391" t="s">
        <v>286</v>
      </c>
      <c r="I346" s="391" t="s">
        <v>286</v>
      </c>
      <c r="J346" s="391" t="s">
        <v>287</v>
      </c>
      <c r="K346" s="391" t="s">
        <v>287</v>
      </c>
      <c r="L346" s="391" t="s">
        <v>287</v>
      </c>
      <c r="M346" s="391" t="s">
        <v>287</v>
      </c>
      <c r="N346" s="391" t="s">
        <v>287</v>
      </c>
      <c r="O346" s="391" t="s">
        <v>287</v>
      </c>
      <c r="P346" s="391" t="s">
        <v>287</v>
      </c>
      <c r="Q346" s="391" t="s">
        <v>287</v>
      </c>
      <c r="R346" s="391" t="s">
        <v>287</v>
      </c>
      <c r="S346" s="391" t="s">
        <v>287</v>
      </c>
      <c r="T346" s="391" t="s">
        <v>287</v>
      </c>
      <c r="U346" s="391" t="s">
        <v>286</v>
      </c>
      <c r="V346" s="391" t="s">
        <v>287</v>
      </c>
      <c r="W346" s="391" t="s">
        <v>287</v>
      </c>
      <c r="X346" s="391" t="s">
        <v>287</v>
      </c>
      <c r="Y346" s="391" t="s">
        <v>287</v>
      </c>
      <c r="Z346" s="391" t="s">
        <v>287</v>
      </c>
      <c r="AA346" s="33"/>
      <c r="AB346" s="33"/>
      <c r="AC346" s="33"/>
      <c r="AD346" s="33"/>
      <c r="AE346" s="33"/>
      <c r="AF346" s="33"/>
      <c r="AG346" s="33"/>
      <c r="AH346" s="33"/>
      <c r="AI346" s="33"/>
      <c r="AJ346" s="33"/>
      <c r="AK346" s="33"/>
      <c r="AM346" s="33"/>
      <c r="AN346" s="305"/>
      <c r="AO346" s="34"/>
    </row>
    <row r="347" spans="1:57" s="2" customFormat="1" x14ac:dyDescent="0.35">
      <c r="C347" s="26"/>
      <c r="D347" s="33"/>
      <c r="E347" s="33"/>
      <c r="F347" s="33"/>
      <c r="G347" s="33"/>
      <c r="H347" s="33"/>
      <c r="I347" s="33"/>
      <c r="J347" s="33"/>
      <c r="K347" s="33"/>
      <c r="L347" s="33"/>
      <c r="M347" s="33"/>
      <c r="N347" s="33"/>
      <c r="O347" s="33"/>
      <c r="P347" s="33"/>
      <c r="Q347" s="33"/>
      <c r="R347" s="33"/>
      <c r="S347" s="33"/>
      <c r="T347" s="33"/>
      <c r="U347" s="33"/>
      <c r="V347" s="33"/>
      <c r="W347" s="33"/>
      <c r="X347" s="33"/>
      <c r="Y347" s="33"/>
      <c r="Z347" s="33"/>
      <c r="AA347" s="33"/>
      <c r="AB347" s="33"/>
      <c r="AC347" s="33"/>
      <c r="AD347" s="33"/>
      <c r="AE347" s="33"/>
      <c r="AF347" s="33"/>
      <c r="AG347" s="33"/>
      <c r="AH347" s="33"/>
      <c r="AI347" s="33"/>
      <c r="AJ347" s="33"/>
      <c r="AK347" s="33"/>
      <c r="AM347" s="33"/>
      <c r="AN347" s="305"/>
      <c r="AO347" s="34"/>
    </row>
    <row r="348" spans="1:57" s="2" customFormat="1" x14ac:dyDescent="0.35">
      <c r="D348" s="337" t="s">
        <v>20</v>
      </c>
      <c r="E348" s="335" t="s">
        <v>21</v>
      </c>
      <c r="F348" s="334" t="s">
        <v>23</v>
      </c>
      <c r="G348" s="334" t="s">
        <v>26</v>
      </c>
      <c r="H348" s="334" t="s">
        <v>29</v>
      </c>
      <c r="I348" s="334" t="s">
        <v>32</v>
      </c>
      <c r="J348" s="334" t="s">
        <v>35</v>
      </c>
      <c r="K348" s="334" t="s">
        <v>38</v>
      </c>
      <c r="L348" s="334" t="s">
        <v>41</v>
      </c>
      <c r="M348" s="334" t="s">
        <v>44</v>
      </c>
      <c r="N348" s="334" t="s">
        <v>47</v>
      </c>
      <c r="O348" s="334" t="s">
        <v>50</v>
      </c>
      <c r="P348" s="334" t="s">
        <v>51</v>
      </c>
      <c r="Q348" s="334" t="s">
        <v>52</v>
      </c>
      <c r="R348" s="334" t="s">
        <v>53</v>
      </c>
      <c r="S348" s="334" t="s">
        <v>54</v>
      </c>
      <c r="T348" s="334" t="s">
        <v>55</v>
      </c>
      <c r="U348" s="334" t="s">
        <v>56</v>
      </c>
      <c r="V348" s="334" t="s">
        <v>57</v>
      </c>
      <c r="W348" s="334" t="s">
        <v>58</v>
      </c>
      <c r="X348" s="334" t="s">
        <v>59</v>
      </c>
      <c r="Y348" s="334" t="s">
        <v>60</v>
      </c>
      <c r="Z348" s="334" t="s">
        <v>61</v>
      </c>
      <c r="AA348" s="334" t="s">
        <v>62</v>
      </c>
      <c r="AB348" s="334" t="s">
        <v>63</v>
      </c>
      <c r="AC348" s="334" t="s">
        <v>64</v>
      </c>
      <c r="AD348" s="334" t="s">
        <v>65</v>
      </c>
      <c r="AE348" s="334" t="s">
        <v>66</v>
      </c>
      <c r="AF348" s="334" t="s">
        <v>67</v>
      </c>
      <c r="AG348" s="334" t="s">
        <v>68</v>
      </c>
      <c r="AH348" s="334" t="s">
        <v>69</v>
      </c>
      <c r="AI348" s="334" t="s">
        <v>70</v>
      </c>
      <c r="AJ348" s="334" t="s">
        <v>71</v>
      </c>
      <c r="AK348" s="336" t="s">
        <v>72</v>
      </c>
      <c r="AM348" s="33"/>
      <c r="AN348" s="9"/>
      <c r="AO348" s="34"/>
    </row>
    <row r="349" spans="1:57" s="2" customFormat="1" x14ac:dyDescent="0.35">
      <c r="C349" s="55" t="s">
        <v>297</v>
      </c>
      <c r="D349" s="37">
        <f>AVERAGE(D313,D321,D329)</f>
        <v>3.3333333333333335</v>
      </c>
      <c r="E349" s="37">
        <f t="shared" ref="E349:AK349" si="52">AVERAGE(E313,E321,E329)</f>
        <v>1.6666666666666667</v>
      </c>
      <c r="F349" s="37">
        <f t="shared" si="52"/>
        <v>3.3333333333333335</v>
      </c>
      <c r="G349" s="37">
        <f t="shared" si="52"/>
        <v>3.3333333333333335</v>
      </c>
      <c r="H349" s="37">
        <f t="shared" si="52"/>
        <v>2</v>
      </c>
      <c r="I349" s="37">
        <f t="shared" si="52"/>
        <v>3.3333333333333335</v>
      </c>
      <c r="J349" s="37">
        <f t="shared" si="52"/>
        <v>2.3333333333333335</v>
      </c>
      <c r="K349" s="37">
        <f t="shared" si="52"/>
        <v>2.3333333333333335</v>
      </c>
      <c r="L349" s="37">
        <f t="shared" si="52"/>
        <v>3.3333333333333335</v>
      </c>
      <c r="M349" s="37">
        <f t="shared" si="52"/>
        <v>3.3333333333333335</v>
      </c>
      <c r="N349" s="37">
        <f t="shared" si="52"/>
        <v>3.3333333333333335</v>
      </c>
      <c r="O349" s="37">
        <f t="shared" si="52"/>
        <v>2.6666666666666665</v>
      </c>
      <c r="P349" s="37">
        <f t="shared" si="52"/>
        <v>3.3333333333333335</v>
      </c>
      <c r="Q349" s="37">
        <f t="shared" si="52"/>
        <v>1</v>
      </c>
      <c r="R349" s="37">
        <f t="shared" si="52"/>
        <v>2.6666666666666665</v>
      </c>
      <c r="S349" s="37">
        <f t="shared" si="52"/>
        <v>3.3333333333333335</v>
      </c>
      <c r="T349" s="37">
        <f t="shared" si="52"/>
        <v>3.3333333333333335</v>
      </c>
      <c r="U349" s="37">
        <f t="shared" si="52"/>
        <v>1.3333333333333333</v>
      </c>
      <c r="V349" s="37">
        <f t="shared" si="52"/>
        <v>3</v>
      </c>
      <c r="W349" s="37">
        <f t="shared" si="52"/>
        <v>2.6666666666666665</v>
      </c>
      <c r="X349" s="37">
        <f>AVERAGE(X313,X321,X329)</f>
        <v>3.3333333333333335</v>
      </c>
      <c r="Y349" s="37">
        <f t="shared" si="52"/>
        <v>1.3333333333333333</v>
      </c>
      <c r="Z349" s="37">
        <f t="shared" si="52"/>
        <v>2.6666666666666665</v>
      </c>
      <c r="AA349" s="37">
        <f t="shared" si="52"/>
        <v>3</v>
      </c>
      <c r="AB349" s="37">
        <f t="shared" si="52"/>
        <v>3.3333333333333335</v>
      </c>
      <c r="AC349" s="37">
        <f t="shared" si="52"/>
        <v>1</v>
      </c>
      <c r="AD349" s="37">
        <f t="shared" si="52"/>
        <v>3.3333333333333335</v>
      </c>
      <c r="AE349" s="37">
        <f t="shared" si="52"/>
        <v>2.3333333333333335</v>
      </c>
      <c r="AF349" s="37">
        <f t="shared" si="52"/>
        <v>3.3333333333333335</v>
      </c>
      <c r="AG349" s="37">
        <f t="shared" si="52"/>
        <v>2.6666666666666665</v>
      </c>
      <c r="AH349" s="37">
        <f t="shared" si="52"/>
        <v>3</v>
      </c>
      <c r="AI349" s="37">
        <f t="shared" si="52"/>
        <v>2.3333333333333335</v>
      </c>
      <c r="AJ349" s="37">
        <f t="shared" si="52"/>
        <v>1.3333333333333333</v>
      </c>
      <c r="AK349" s="37">
        <f t="shared" si="52"/>
        <v>2</v>
      </c>
      <c r="AM349" s="33"/>
      <c r="AN349" s="9"/>
      <c r="AO349" s="34"/>
    </row>
    <row r="350" spans="1:57" s="2" customFormat="1" x14ac:dyDescent="0.35">
      <c r="C350" s="26" t="s">
        <v>211</v>
      </c>
      <c r="D350" s="257">
        <f>AVERAGE(D313:AK313,D321:AK321,D329:AK329)</f>
        <v>2.6470588235294117</v>
      </c>
      <c r="E350" s="255">
        <f t="shared" ref="E350:AK350" si="53">$D$350</f>
        <v>2.6470588235294117</v>
      </c>
      <c r="F350" s="255">
        <f t="shared" si="53"/>
        <v>2.6470588235294117</v>
      </c>
      <c r="G350" s="255">
        <f t="shared" si="53"/>
        <v>2.6470588235294117</v>
      </c>
      <c r="H350" s="255">
        <f t="shared" si="53"/>
        <v>2.6470588235294117</v>
      </c>
      <c r="I350" s="255">
        <f t="shared" si="53"/>
        <v>2.6470588235294117</v>
      </c>
      <c r="J350" s="255">
        <f t="shared" si="53"/>
        <v>2.6470588235294117</v>
      </c>
      <c r="K350" s="255">
        <f t="shared" si="53"/>
        <v>2.6470588235294117</v>
      </c>
      <c r="L350" s="255">
        <f t="shared" si="53"/>
        <v>2.6470588235294117</v>
      </c>
      <c r="M350" s="255">
        <f t="shared" si="53"/>
        <v>2.6470588235294117</v>
      </c>
      <c r="N350" s="255">
        <f t="shared" si="53"/>
        <v>2.6470588235294117</v>
      </c>
      <c r="O350" s="255">
        <f t="shared" si="53"/>
        <v>2.6470588235294117</v>
      </c>
      <c r="P350" s="255">
        <f t="shared" si="53"/>
        <v>2.6470588235294117</v>
      </c>
      <c r="Q350" s="255">
        <f t="shared" si="53"/>
        <v>2.6470588235294117</v>
      </c>
      <c r="R350" s="255">
        <f t="shared" si="53"/>
        <v>2.6470588235294117</v>
      </c>
      <c r="S350" s="255">
        <f t="shared" si="53"/>
        <v>2.6470588235294117</v>
      </c>
      <c r="T350" s="255">
        <f t="shared" si="53"/>
        <v>2.6470588235294117</v>
      </c>
      <c r="U350" s="255">
        <f t="shared" si="53"/>
        <v>2.6470588235294117</v>
      </c>
      <c r="V350" s="255">
        <f t="shared" si="53"/>
        <v>2.6470588235294117</v>
      </c>
      <c r="W350" s="255">
        <f t="shared" si="53"/>
        <v>2.6470588235294117</v>
      </c>
      <c r="X350" s="255">
        <f t="shared" si="53"/>
        <v>2.6470588235294117</v>
      </c>
      <c r="Y350" s="255">
        <f t="shared" si="53"/>
        <v>2.6470588235294117</v>
      </c>
      <c r="Z350" s="255">
        <f t="shared" si="53"/>
        <v>2.6470588235294117</v>
      </c>
      <c r="AA350" s="255">
        <f t="shared" si="53"/>
        <v>2.6470588235294117</v>
      </c>
      <c r="AB350" s="255">
        <f t="shared" si="53"/>
        <v>2.6470588235294117</v>
      </c>
      <c r="AC350" s="255">
        <f t="shared" si="53"/>
        <v>2.6470588235294117</v>
      </c>
      <c r="AD350" s="255">
        <f t="shared" si="53"/>
        <v>2.6470588235294117</v>
      </c>
      <c r="AE350" s="255">
        <f t="shared" si="53"/>
        <v>2.6470588235294117</v>
      </c>
      <c r="AF350" s="255">
        <f t="shared" si="53"/>
        <v>2.6470588235294117</v>
      </c>
      <c r="AG350" s="255">
        <f t="shared" si="53"/>
        <v>2.6470588235294117</v>
      </c>
      <c r="AH350" s="255">
        <f t="shared" si="53"/>
        <v>2.6470588235294117</v>
      </c>
      <c r="AI350" s="255">
        <f t="shared" si="53"/>
        <v>2.6470588235294117</v>
      </c>
      <c r="AJ350" s="255">
        <f t="shared" si="53"/>
        <v>2.6470588235294117</v>
      </c>
      <c r="AK350" s="255">
        <f t="shared" si="53"/>
        <v>2.6470588235294117</v>
      </c>
      <c r="AM350" s="33"/>
      <c r="AN350" s="9"/>
      <c r="AO350" s="34"/>
    </row>
    <row r="351" spans="1:57" s="2" customFormat="1" x14ac:dyDescent="0.35">
      <c r="C351" s="26"/>
      <c r="D351" s="33"/>
      <c r="E351" s="33"/>
      <c r="F351" s="33"/>
      <c r="G351" s="33"/>
      <c r="H351" s="33"/>
      <c r="I351" s="33"/>
      <c r="J351" s="33"/>
      <c r="K351" s="33"/>
      <c r="L351" s="33"/>
      <c r="M351" s="33"/>
      <c r="N351" s="33"/>
      <c r="O351" s="33"/>
      <c r="P351" s="33"/>
      <c r="Q351" s="33"/>
      <c r="R351" s="33"/>
      <c r="S351" s="33"/>
      <c r="T351" s="33"/>
      <c r="U351" s="33"/>
      <c r="V351" s="33"/>
      <c r="W351" s="33"/>
      <c r="X351" s="33"/>
      <c r="Y351" s="33"/>
      <c r="Z351" s="33"/>
      <c r="AA351" s="33"/>
      <c r="AB351" s="33"/>
      <c r="AC351" s="33"/>
      <c r="AD351" s="33"/>
      <c r="AE351" s="33"/>
      <c r="AF351" s="33"/>
      <c r="AG351" s="33"/>
      <c r="AH351" s="33"/>
      <c r="AI351" s="33"/>
      <c r="AJ351" s="33"/>
      <c r="AK351" s="33"/>
      <c r="AM351" s="33"/>
      <c r="AN351" s="9"/>
      <c r="AO351" s="34"/>
    </row>
    <row r="352" spans="1:57" s="2" customFormat="1" x14ac:dyDescent="0.35">
      <c r="C352" s="26"/>
      <c r="D352" s="33"/>
      <c r="E352" s="33"/>
      <c r="F352" s="33"/>
      <c r="G352" s="33"/>
      <c r="H352" s="33"/>
      <c r="I352" s="33"/>
      <c r="J352" s="33"/>
      <c r="K352" s="33"/>
      <c r="L352" s="33"/>
      <c r="M352" s="33"/>
      <c r="N352" s="33"/>
      <c r="O352" s="33"/>
      <c r="P352" s="33"/>
      <c r="Q352" s="33"/>
      <c r="R352" s="33"/>
      <c r="S352" s="33"/>
      <c r="T352" s="33"/>
      <c r="U352" s="33"/>
      <c r="V352" s="33"/>
      <c r="W352" s="33"/>
      <c r="X352" s="33"/>
      <c r="Y352" s="33"/>
      <c r="Z352" s="33"/>
      <c r="AA352" s="33"/>
      <c r="AB352" s="33"/>
      <c r="AC352" s="33"/>
      <c r="AD352" s="33"/>
      <c r="AE352" s="33"/>
      <c r="AF352" s="33"/>
      <c r="AG352" s="33"/>
      <c r="AH352" s="33"/>
      <c r="AI352" s="33"/>
      <c r="AJ352" s="33"/>
      <c r="AK352" s="33"/>
      <c r="AM352" s="33"/>
      <c r="AN352" s="9"/>
      <c r="AO352" s="34"/>
    </row>
    <row r="353" spans="3:41" s="2" customFormat="1" x14ac:dyDescent="0.35">
      <c r="C353" s="26"/>
      <c r="D353" s="33"/>
      <c r="E353" s="33"/>
      <c r="F353" s="33"/>
      <c r="G353" s="33"/>
      <c r="H353" s="33"/>
      <c r="I353" s="33"/>
      <c r="J353" s="33"/>
      <c r="K353" s="33"/>
      <c r="L353" s="33"/>
      <c r="M353" s="33"/>
      <c r="N353" s="33"/>
      <c r="O353" s="33"/>
      <c r="P353" s="33"/>
      <c r="Q353" s="33"/>
      <c r="R353" s="33"/>
      <c r="S353" s="33"/>
      <c r="T353" s="33"/>
      <c r="U353" s="33"/>
      <c r="V353" s="33"/>
      <c r="W353" s="33"/>
      <c r="X353" s="33"/>
      <c r="Y353" s="33"/>
      <c r="Z353" s="33"/>
      <c r="AA353" s="33"/>
      <c r="AB353" s="33"/>
      <c r="AC353" s="33"/>
      <c r="AD353" s="33"/>
      <c r="AE353" s="33"/>
      <c r="AF353" s="33"/>
      <c r="AG353" s="33"/>
      <c r="AH353" s="33"/>
      <c r="AI353" s="33"/>
      <c r="AJ353" s="33"/>
      <c r="AK353" s="33"/>
      <c r="AM353" s="33"/>
      <c r="AN353" s="9"/>
      <c r="AO353" s="34"/>
    </row>
    <row r="354" spans="3:41" s="2" customFormat="1" x14ac:dyDescent="0.35">
      <c r="C354" s="26"/>
      <c r="D354" s="33"/>
      <c r="E354" s="33"/>
      <c r="F354" s="33"/>
      <c r="G354" s="33"/>
      <c r="H354" s="33"/>
      <c r="I354" s="33"/>
      <c r="J354" s="33"/>
      <c r="K354" s="33"/>
      <c r="L354" s="33"/>
      <c r="M354" s="33"/>
      <c r="N354" s="33"/>
      <c r="O354" s="33"/>
      <c r="P354" s="33"/>
      <c r="Q354" s="33"/>
      <c r="R354" s="33"/>
      <c r="S354" s="33"/>
      <c r="T354" s="33"/>
      <c r="U354" s="33"/>
      <c r="V354" s="33"/>
      <c r="W354" s="33"/>
      <c r="X354" s="33"/>
      <c r="Y354" s="33"/>
      <c r="Z354" s="33"/>
      <c r="AA354" s="33"/>
      <c r="AB354" s="33"/>
      <c r="AC354" s="33"/>
      <c r="AD354" s="33"/>
      <c r="AE354" s="33"/>
      <c r="AF354" s="33"/>
      <c r="AG354" s="33"/>
      <c r="AH354" s="33"/>
      <c r="AI354" s="33"/>
      <c r="AJ354" s="33"/>
      <c r="AK354" s="33"/>
      <c r="AM354" s="33"/>
      <c r="AN354" s="9"/>
      <c r="AO354" s="34"/>
    </row>
    <row r="355" spans="3:41" s="2" customFormat="1" x14ac:dyDescent="0.35">
      <c r="C355" s="26"/>
      <c r="D355" s="33"/>
      <c r="E355" s="33"/>
      <c r="F355" s="33"/>
      <c r="G355" s="33"/>
      <c r="H355" s="33"/>
      <c r="I355" s="33"/>
      <c r="J355" s="33"/>
      <c r="K355" s="33"/>
      <c r="L355" s="33"/>
      <c r="M355" s="33"/>
      <c r="N355" s="33"/>
      <c r="O355" s="33"/>
      <c r="P355" s="33"/>
      <c r="Q355" s="33"/>
      <c r="R355" s="33"/>
      <c r="S355" s="33"/>
      <c r="T355" s="33"/>
      <c r="U355" s="33"/>
      <c r="V355" s="33"/>
      <c r="W355" s="33"/>
      <c r="X355" s="33"/>
      <c r="Y355" s="33"/>
      <c r="Z355" s="33"/>
      <c r="AA355" s="33"/>
      <c r="AB355" s="33"/>
      <c r="AC355" s="33"/>
      <c r="AD355" s="33"/>
      <c r="AE355" s="33"/>
      <c r="AF355" s="33"/>
      <c r="AG355" s="33"/>
      <c r="AH355" s="33"/>
      <c r="AI355" s="33"/>
      <c r="AJ355" s="33"/>
      <c r="AK355" s="33"/>
      <c r="AM355" s="33"/>
      <c r="AN355" s="9"/>
      <c r="AO355" s="34"/>
    </row>
    <row r="356" spans="3:41" s="2" customFormat="1" x14ac:dyDescent="0.35">
      <c r="C356" s="26"/>
      <c r="D356" s="33"/>
      <c r="E356" s="33"/>
      <c r="F356" s="33"/>
      <c r="G356" s="33"/>
      <c r="H356" s="33"/>
      <c r="I356" s="33"/>
      <c r="J356" s="33"/>
      <c r="K356" s="33"/>
      <c r="L356" s="33"/>
      <c r="M356" s="33"/>
      <c r="N356" s="33"/>
      <c r="O356" s="33"/>
      <c r="P356" s="33"/>
      <c r="Q356" s="33"/>
      <c r="R356" s="33"/>
      <c r="S356" s="33"/>
      <c r="T356" s="33"/>
      <c r="U356" s="33"/>
      <c r="V356" s="33"/>
      <c r="W356" s="33"/>
      <c r="X356" s="33"/>
      <c r="Y356" s="33"/>
      <c r="Z356" s="33"/>
      <c r="AA356" s="33"/>
      <c r="AB356" s="33"/>
      <c r="AC356" s="33"/>
      <c r="AD356" s="33"/>
      <c r="AE356" s="33"/>
      <c r="AF356" s="33"/>
      <c r="AG356" s="33"/>
      <c r="AH356" s="33"/>
      <c r="AI356" s="33"/>
      <c r="AJ356" s="33"/>
      <c r="AK356" s="33"/>
      <c r="AM356" s="33"/>
      <c r="AN356" s="9"/>
      <c r="AO356" s="34"/>
    </row>
    <row r="357" spans="3:41" s="2" customFormat="1" x14ac:dyDescent="0.35">
      <c r="C357" s="26"/>
      <c r="D357" s="33"/>
      <c r="E357" s="33"/>
      <c r="F357" s="33"/>
      <c r="G357" s="33"/>
      <c r="H357" s="33"/>
      <c r="I357" s="33"/>
      <c r="J357" s="33"/>
      <c r="K357" s="33"/>
      <c r="L357" s="33"/>
      <c r="M357" s="33"/>
      <c r="N357" s="33"/>
      <c r="O357" s="33"/>
      <c r="P357" s="33"/>
      <c r="Q357" s="33"/>
      <c r="R357" s="33"/>
      <c r="S357" s="33"/>
      <c r="T357" s="33"/>
      <c r="U357" s="33"/>
      <c r="V357" s="33"/>
      <c r="W357" s="33"/>
      <c r="X357" s="33"/>
      <c r="Y357" s="33"/>
      <c r="Z357" s="33"/>
      <c r="AA357" s="33"/>
      <c r="AB357" s="33"/>
      <c r="AC357" s="33"/>
      <c r="AD357" s="33"/>
      <c r="AE357" s="33"/>
      <c r="AF357" s="33"/>
      <c r="AG357" s="33"/>
      <c r="AH357" s="33"/>
      <c r="AI357" s="33"/>
      <c r="AJ357" s="33"/>
      <c r="AK357" s="33"/>
      <c r="AM357" s="33"/>
      <c r="AN357" s="9"/>
      <c r="AO357" s="34"/>
    </row>
    <row r="358" spans="3:41" s="2" customFormat="1" x14ac:dyDescent="0.35">
      <c r="C358" s="26"/>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M358" s="33"/>
      <c r="AN358" s="9"/>
      <c r="AO358" s="34"/>
    </row>
    <row r="359" spans="3:41" s="2" customFormat="1" x14ac:dyDescent="0.35">
      <c r="C359" s="26"/>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M359" s="33"/>
      <c r="AN359" s="9"/>
      <c r="AO359" s="34"/>
    </row>
    <row r="360" spans="3:41" s="2" customFormat="1" x14ac:dyDescent="0.35">
      <c r="C360" s="26"/>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M360" s="33"/>
      <c r="AN360" s="9"/>
      <c r="AO360" s="34"/>
    </row>
    <row r="361" spans="3:41" s="2" customFormat="1" x14ac:dyDescent="0.35">
      <c r="C361" s="26"/>
      <c r="D361" s="33"/>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c r="AF361" s="33"/>
      <c r="AG361" s="33"/>
      <c r="AH361" s="33"/>
      <c r="AI361" s="33"/>
      <c r="AJ361" s="33"/>
      <c r="AK361" s="33"/>
      <c r="AM361" s="33"/>
      <c r="AN361" s="9"/>
      <c r="AO361" s="34"/>
    </row>
    <row r="362" spans="3:41" s="2" customFormat="1" x14ac:dyDescent="0.35">
      <c r="C362" s="26"/>
      <c r="D362" s="33"/>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c r="AF362" s="33"/>
      <c r="AG362" s="33"/>
      <c r="AH362" s="33"/>
      <c r="AI362" s="33"/>
      <c r="AJ362" s="33"/>
      <c r="AK362" s="33"/>
      <c r="AM362" s="33"/>
      <c r="AN362" s="9"/>
      <c r="AO362" s="34"/>
    </row>
    <row r="363" spans="3:41" s="2" customFormat="1" x14ac:dyDescent="0.35">
      <c r="C363" s="26"/>
      <c r="D363" s="33"/>
      <c r="E363" s="33"/>
      <c r="F363" s="33"/>
      <c r="G363" s="33"/>
      <c r="H363" s="33"/>
      <c r="I363" s="33"/>
      <c r="J363" s="33"/>
      <c r="K363" s="33"/>
      <c r="L363" s="33"/>
      <c r="M363" s="33"/>
      <c r="N363" s="33"/>
      <c r="O363" s="33"/>
      <c r="P363" s="33"/>
      <c r="Q363" s="33"/>
      <c r="R363" s="33"/>
      <c r="S363" s="33"/>
      <c r="T363" s="33"/>
      <c r="U363" s="33"/>
      <c r="V363" s="33"/>
      <c r="W363" s="33"/>
      <c r="X363" s="33"/>
      <c r="Y363" s="33"/>
      <c r="Z363" s="33"/>
      <c r="AA363" s="33"/>
      <c r="AB363" s="33"/>
      <c r="AC363" s="33"/>
      <c r="AD363" s="33"/>
      <c r="AE363" s="33"/>
      <c r="AF363" s="33"/>
      <c r="AG363" s="33"/>
      <c r="AH363" s="33"/>
      <c r="AI363" s="33"/>
      <c r="AJ363" s="33"/>
      <c r="AK363" s="33"/>
      <c r="AM363" s="33"/>
      <c r="AN363" s="9"/>
      <c r="AO363" s="34"/>
    </row>
    <row r="364" spans="3:41" s="2" customFormat="1" x14ac:dyDescent="0.35">
      <c r="C364" s="26"/>
      <c r="D364" s="33"/>
      <c r="E364" s="33"/>
      <c r="F364" s="33"/>
      <c r="G364" s="33"/>
      <c r="H364" s="33"/>
      <c r="I364" s="33"/>
      <c r="J364" s="33"/>
      <c r="K364" s="33"/>
      <c r="L364" s="33"/>
      <c r="M364" s="33"/>
      <c r="N364" s="33"/>
      <c r="O364" s="33"/>
      <c r="P364" s="33"/>
      <c r="Q364" s="33"/>
      <c r="R364" s="33"/>
      <c r="S364" s="33"/>
      <c r="T364" s="33"/>
      <c r="U364" s="33"/>
      <c r="V364" s="33"/>
      <c r="W364" s="33"/>
      <c r="X364" s="33"/>
      <c r="Y364" s="33"/>
      <c r="Z364" s="33"/>
      <c r="AA364" s="33"/>
      <c r="AB364" s="33"/>
      <c r="AC364" s="33"/>
      <c r="AD364" s="33"/>
      <c r="AE364" s="33"/>
      <c r="AF364" s="33"/>
      <c r="AG364" s="33"/>
      <c r="AH364" s="33"/>
      <c r="AI364" s="33"/>
      <c r="AJ364" s="33"/>
      <c r="AK364" s="33"/>
      <c r="AM364" s="33"/>
      <c r="AN364" s="9"/>
      <c r="AO364" s="34"/>
    </row>
    <row r="365" spans="3:41" s="2" customFormat="1" x14ac:dyDescent="0.35">
      <c r="C365" s="26"/>
      <c r="D365" s="33"/>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c r="AF365" s="33"/>
      <c r="AG365" s="33"/>
      <c r="AH365" s="33"/>
      <c r="AI365" s="33"/>
      <c r="AJ365" s="33"/>
      <c r="AK365" s="33"/>
      <c r="AM365" s="33"/>
      <c r="AN365" s="9"/>
      <c r="AO365" s="34"/>
    </row>
    <row r="366" spans="3:41" s="2" customFormat="1" x14ac:dyDescent="0.35">
      <c r="C366" s="26"/>
      <c r="D366" s="33"/>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c r="AF366" s="33"/>
      <c r="AG366" s="33"/>
      <c r="AH366" s="33"/>
      <c r="AI366" s="33"/>
      <c r="AJ366" s="33"/>
      <c r="AK366" s="33"/>
      <c r="AM366" s="33"/>
      <c r="AN366" s="9"/>
      <c r="AO366" s="34"/>
    </row>
    <row r="367" spans="3:41" s="2" customFormat="1" x14ac:dyDescent="0.35">
      <c r="C367" s="26"/>
      <c r="D367" s="33"/>
      <c r="E367" s="33"/>
      <c r="F367" s="33"/>
      <c r="G367" s="33"/>
      <c r="H367" s="33"/>
      <c r="I367" s="33"/>
      <c r="J367" s="33"/>
      <c r="K367" s="33"/>
      <c r="L367" s="33"/>
      <c r="M367" s="33"/>
      <c r="N367" s="33"/>
      <c r="O367" s="33"/>
      <c r="P367" s="33"/>
      <c r="Q367" s="33"/>
      <c r="R367" s="33"/>
      <c r="S367" s="33"/>
      <c r="T367" s="33"/>
      <c r="U367" s="33"/>
      <c r="V367" s="33"/>
      <c r="W367" s="33"/>
      <c r="X367" s="33"/>
      <c r="Y367" s="33"/>
      <c r="Z367" s="33"/>
      <c r="AA367" s="33"/>
      <c r="AB367" s="33"/>
      <c r="AC367" s="33"/>
      <c r="AD367" s="33"/>
      <c r="AE367" s="33"/>
      <c r="AF367" s="33"/>
      <c r="AG367" s="33"/>
      <c r="AH367" s="33"/>
      <c r="AI367" s="33"/>
      <c r="AJ367" s="33"/>
      <c r="AK367" s="33"/>
      <c r="AM367" s="33"/>
      <c r="AN367" s="9"/>
      <c r="AO367" s="34"/>
    </row>
    <row r="368" spans="3:41" s="2" customFormat="1" x14ac:dyDescent="0.35">
      <c r="C368" s="26"/>
      <c r="D368" s="33"/>
      <c r="E368" s="33"/>
      <c r="F368" s="33"/>
      <c r="G368" s="33"/>
      <c r="H368" s="33"/>
      <c r="I368" s="33"/>
      <c r="J368" s="33"/>
      <c r="K368" s="33"/>
      <c r="L368" s="33"/>
      <c r="M368" s="33"/>
      <c r="N368" s="33"/>
      <c r="O368" s="33"/>
      <c r="P368" s="33"/>
      <c r="Q368" s="33"/>
      <c r="R368" s="33"/>
      <c r="S368" s="33"/>
      <c r="T368" s="33"/>
      <c r="U368" s="33"/>
      <c r="V368" s="33"/>
      <c r="W368" s="33"/>
      <c r="X368" s="33"/>
      <c r="Y368" s="33"/>
      <c r="Z368" s="33"/>
      <c r="AA368" s="33"/>
      <c r="AB368" s="33"/>
      <c r="AC368" s="33"/>
      <c r="AD368" s="33"/>
      <c r="AE368" s="33"/>
      <c r="AF368" s="33"/>
      <c r="AG368" s="33"/>
      <c r="AH368" s="33"/>
      <c r="AI368" s="33"/>
      <c r="AJ368" s="33"/>
      <c r="AK368" s="33"/>
      <c r="AM368" s="33"/>
      <c r="AN368" s="9"/>
      <c r="AO368" s="34"/>
    </row>
    <row r="369" spans="3:41" s="2" customFormat="1" x14ac:dyDescent="0.35">
      <c r="C369" s="26"/>
      <c r="D369" s="33"/>
      <c r="E369" s="33"/>
      <c r="F369" s="33"/>
      <c r="G369" s="33"/>
      <c r="H369" s="33"/>
      <c r="I369" s="33"/>
      <c r="J369" s="33"/>
      <c r="K369" s="33"/>
      <c r="L369" s="33"/>
      <c r="M369" s="33"/>
      <c r="N369" s="33"/>
      <c r="O369" s="33"/>
      <c r="P369" s="33"/>
      <c r="Q369" s="33"/>
      <c r="R369" s="33"/>
      <c r="S369" s="33"/>
      <c r="T369" s="33"/>
      <c r="U369" s="33"/>
      <c r="V369" s="33"/>
      <c r="W369" s="33"/>
      <c r="X369" s="33"/>
      <c r="Y369" s="33"/>
      <c r="Z369" s="33"/>
      <c r="AA369" s="33"/>
      <c r="AB369" s="33"/>
      <c r="AC369" s="33"/>
      <c r="AD369" s="33"/>
      <c r="AE369" s="33"/>
      <c r="AF369" s="33"/>
      <c r="AG369" s="33"/>
      <c r="AH369" s="33"/>
      <c r="AI369" s="33"/>
      <c r="AJ369" s="33"/>
      <c r="AK369" s="33"/>
      <c r="AM369" s="33"/>
      <c r="AN369" s="9"/>
      <c r="AO369" s="34"/>
    </row>
    <row r="370" spans="3:41" s="2" customFormat="1" x14ac:dyDescent="0.35">
      <c r="C370" s="26"/>
      <c r="D370" s="33"/>
      <c r="E370" s="33"/>
      <c r="F370" s="33"/>
      <c r="G370" s="33"/>
      <c r="H370" s="33"/>
      <c r="I370" s="33"/>
      <c r="J370" s="33"/>
      <c r="K370" s="33"/>
      <c r="L370" s="33"/>
      <c r="M370" s="33"/>
      <c r="N370" s="33"/>
      <c r="O370" s="33"/>
      <c r="P370" s="33"/>
      <c r="Q370" s="33"/>
      <c r="R370" s="33"/>
      <c r="S370" s="33"/>
      <c r="T370" s="33"/>
      <c r="U370" s="33"/>
      <c r="V370" s="33"/>
      <c r="W370" s="33"/>
      <c r="X370" s="33"/>
      <c r="Y370" s="33"/>
      <c r="Z370" s="33"/>
      <c r="AA370" s="33"/>
      <c r="AB370" s="33"/>
      <c r="AC370" s="33"/>
      <c r="AD370" s="33"/>
      <c r="AE370" s="33"/>
      <c r="AF370" s="33"/>
      <c r="AG370" s="33"/>
      <c r="AH370" s="33"/>
      <c r="AI370" s="33"/>
      <c r="AJ370" s="33"/>
      <c r="AK370" s="33"/>
      <c r="AM370" s="33"/>
      <c r="AN370" s="9"/>
      <c r="AO370" s="34"/>
    </row>
    <row r="371" spans="3:41" s="2" customFormat="1" x14ac:dyDescent="0.35">
      <c r="C371" s="26"/>
      <c r="D371" s="33"/>
      <c r="E371" s="33"/>
      <c r="F371" s="33"/>
      <c r="G371" s="33"/>
      <c r="H371" s="33"/>
      <c r="I371" s="33"/>
      <c r="J371" s="33"/>
      <c r="K371" s="33"/>
      <c r="L371" s="33"/>
      <c r="M371" s="33"/>
      <c r="N371" s="33"/>
      <c r="O371" s="33"/>
      <c r="P371" s="33"/>
      <c r="Q371" s="33"/>
      <c r="R371" s="33"/>
      <c r="S371" s="33"/>
      <c r="T371" s="33"/>
      <c r="U371" s="33"/>
      <c r="V371" s="33"/>
      <c r="W371" s="33"/>
      <c r="X371" s="33"/>
      <c r="Y371" s="33"/>
      <c r="Z371" s="33"/>
      <c r="AA371" s="33"/>
      <c r="AB371" s="33"/>
      <c r="AC371" s="33"/>
      <c r="AD371" s="33"/>
      <c r="AE371" s="33"/>
      <c r="AF371" s="33"/>
      <c r="AG371" s="33"/>
      <c r="AH371" s="33"/>
      <c r="AI371" s="33"/>
      <c r="AJ371" s="33"/>
      <c r="AK371" s="33"/>
      <c r="AM371" s="33"/>
      <c r="AN371" s="9"/>
      <c r="AO371" s="34"/>
    </row>
    <row r="372" spans="3:41" s="2" customFormat="1" x14ac:dyDescent="0.35">
      <c r="C372" s="26"/>
      <c r="D372" s="33"/>
      <c r="E372" s="33"/>
      <c r="F372" s="33"/>
      <c r="G372" s="33"/>
      <c r="H372" s="33"/>
      <c r="I372" s="33"/>
      <c r="J372" s="33"/>
      <c r="K372" s="33"/>
      <c r="L372" s="33"/>
      <c r="M372" s="33"/>
      <c r="N372" s="33"/>
      <c r="O372" s="33"/>
      <c r="P372" s="33"/>
      <c r="Q372" s="33"/>
      <c r="R372" s="33"/>
      <c r="S372" s="33"/>
      <c r="T372" s="33"/>
      <c r="U372" s="33"/>
      <c r="V372" s="33"/>
      <c r="W372" s="33"/>
      <c r="X372" s="33"/>
      <c r="Y372" s="33"/>
      <c r="Z372" s="33"/>
      <c r="AA372" s="33"/>
      <c r="AB372" s="33"/>
      <c r="AC372" s="33"/>
      <c r="AD372" s="33"/>
      <c r="AE372" s="33"/>
      <c r="AF372" s="33"/>
      <c r="AG372" s="33"/>
      <c r="AH372" s="33"/>
      <c r="AI372" s="33"/>
      <c r="AJ372" s="33"/>
      <c r="AK372" s="33"/>
      <c r="AM372" s="33"/>
      <c r="AN372" s="9"/>
      <c r="AO372" s="34"/>
    </row>
    <row r="373" spans="3:41" s="2" customFormat="1" x14ac:dyDescent="0.35">
      <c r="C373" s="26"/>
      <c r="D373" s="33"/>
      <c r="E373" s="33"/>
      <c r="F373" s="33"/>
      <c r="G373" s="33"/>
      <c r="H373" s="33"/>
      <c r="I373" s="33"/>
      <c r="J373" s="33"/>
      <c r="K373" s="33"/>
      <c r="L373" s="33"/>
      <c r="M373" s="33"/>
      <c r="N373" s="33"/>
      <c r="O373" s="33"/>
      <c r="P373" s="33"/>
      <c r="Q373" s="33"/>
      <c r="R373" s="33"/>
      <c r="S373" s="33"/>
      <c r="T373" s="33"/>
      <c r="U373" s="33"/>
      <c r="V373" s="33"/>
      <c r="W373" s="33"/>
      <c r="X373" s="33"/>
      <c r="Y373" s="33"/>
      <c r="Z373" s="33"/>
      <c r="AA373" s="33"/>
      <c r="AB373" s="33"/>
      <c r="AC373" s="33"/>
      <c r="AD373" s="33"/>
      <c r="AE373" s="33"/>
      <c r="AF373" s="33"/>
      <c r="AG373" s="33"/>
      <c r="AH373" s="33"/>
      <c r="AI373" s="33"/>
      <c r="AJ373" s="33"/>
      <c r="AK373" s="33"/>
      <c r="AM373" s="33"/>
      <c r="AN373" s="9"/>
      <c r="AO373" s="34"/>
    </row>
    <row r="374" spans="3:41" s="2" customFormat="1" x14ac:dyDescent="0.35">
      <c r="C374" s="26"/>
      <c r="D374" s="33"/>
      <c r="E374" s="33"/>
      <c r="F374" s="33"/>
      <c r="G374" s="33"/>
      <c r="H374" s="33"/>
      <c r="I374" s="33"/>
      <c r="J374" s="33"/>
      <c r="K374" s="33"/>
      <c r="L374" s="33"/>
      <c r="M374" s="33"/>
      <c r="N374" s="33"/>
      <c r="O374" s="33"/>
      <c r="P374" s="33"/>
      <c r="Q374" s="33"/>
      <c r="R374" s="33"/>
      <c r="S374" s="33"/>
      <c r="T374" s="33"/>
      <c r="U374" s="33"/>
      <c r="V374" s="33"/>
      <c r="W374" s="33"/>
      <c r="X374" s="33"/>
      <c r="Y374" s="33"/>
      <c r="Z374" s="33"/>
      <c r="AA374" s="33"/>
      <c r="AB374" s="33"/>
      <c r="AC374" s="33"/>
      <c r="AD374" s="33"/>
      <c r="AE374" s="33"/>
      <c r="AF374" s="33"/>
      <c r="AG374" s="33"/>
      <c r="AH374" s="33"/>
      <c r="AI374" s="33"/>
      <c r="AJ374" s="33"/>
      <c r="AK374" s="33"/>
      <c r="AM374" s="33"/>
      <c r="AN374" s="9"/>
      <c r="AO374" s="34"/>
    </row>
    <row r="375" spans="3:41" s="2" customFormat="1" x14ac:dyDescent="0.35">
      <c r="C375" s="26"/>
      <c r="D375" s="33"/>
      <c r="E375" s="33"/>
      <c r="F375" s="33"/>
      <c r="G375" s="33"/>
      <c r="H375" s="33"/>
      <c r="I375" s="33"/>
      <c r="J375" s="33"/>
      <c r="K375" s="33"/>
      <c r="L375" s="33"/>
      <c r="M375" s="33"/>
      <c r="N375" s="33"/>
      <c r="O375" s="33"/>
      <c r="P375" s="33"/>
      <c r="Q375" s="33"/>
      <c r="R375" s="33"/>
      <c r="S375" s="33"/>
      <c r="T375" s="33"/>
      <c r="U375" s="33"/>
      <c r="V375" s="33"/>
      <c r="W375" s="33"/>
      <c r="X375" s="33"/>
      <c r="Y375" s="33"/>
      <c r="Z375" s="33"/>
      <c r="AA375" s="33"/>
      <c r="AB375" s="33"/>
      <c r="AC375" s="33"/>
      <c r="AD375" s="33"/>
      <c r="AE375" s="33"/>
      <c r="AF375" s="33"/>
      <c r="AG375" s="33"/>
      <c r="AH375" s="33"/>
      <c r="AI375" s="33"/>
      <c r="AJ375" s="33"/>
      <c r="AK375" s="33"/>
      <c r="AM375" s="33"/>
      <c r="AN375" s="9"/>
      <c r="AO375" s="34"/>
    </row>
    <row r="376" spans="3:41" s="2" customFormat="1" x14ac:dyDescent="0.35">
      <c r="C376" s="26"/>
      <c r="D376" s="33"/>
      <c r="E376" s="33"/>
      <c r="F376" s="33"/>
      <c r="G376" s="33"/>
      <c r="H376" s="33"/>
      <c r="I376" s="33"/>
      <c r="J376" s="33"/>
      <c r="K376" s="33"/>
      <c r="L376" s="33"/>
      <c r="M376" s="33"/>
      <c r="N376" s="33"/>
      <c r="O376" s="33"/>
      <c r="P376" s="33"/>
      <c r="Q376" s="33"/>
      <c r="R376" s="33"/>
      <c r="S376" s="33"/>
      <c r="T376" s="33"/>
      <c r="U376" s="33"/>
      <c r="V376" s="33"/>
      <c r="W376" s="33"/>
      <c r="X376" s="33"/>
      <c r="Y376" s="33"/>
      <c r="Z376" s="33"/>
      <c r="AA376" s="33"/>
      <c r="AB376" s="33"/>
      <c r="AC376" s="33"/>
      <c r="AD376" s="33"/>
      <c r="AE376" s="33"/>
      <c r="AF376" s="33"/>
      <c r="AG376" s="33"/>
      <c r="AH376" s="33"/>
      <c r="AI376" s="33"/>
      <c r="AJ376" s="33"/>
      <c r="AK376" s="33"/>
      <c r="AM376" s="33"/>
      <c r="AN376" s="9"/>
      <c r="AO376" s="34"/>
    </row>
    <row r="377" spans="3:41" s="2" customFormat="1" x14ac:dyDescent="0.35">
      <c r="C377" s="26"/>
      <c r="D377" s="33"/>
      <c r="E377" s="33"/>
      <c r="F377" s="33"/>
      <c r="G377" s="33"/>
      <c r="H377" s="33"/>
      <c r="I377" s="33"/>
      <c r="J377" s="33"/>
      <c r="K377" s="33"/>
      <c r="L377" s="33"/>
      <c r="M377" s="33"/>
      <c r="N377" s="33"/>
      <c r="O377" s="33"/>
      <c r="P377" s="33"/>
      <c r="Q377" s="33"/>
      <c r="R377" s="33"/>
      <c r="S377" s="33"/>
      <c r="T377" s="33"/>
      <c r="U377" s="33"/>
      <c r="V377" s="33"/>
      <c r="W377" s="33"/>
      <c r="X377" s="33"/>
      <c r="Y377" s="33"/>
      <c r="Z377" s="33"/>
      <c r="AA377" s="33"/>
      <c r="AB377" s="33"/>
      <c r="AC377" s="33"/>
      <c r="AD377" s="33"/>
      <c r="AE377" s="33"/>
      <c r="AF377" s="33"/>
      <c r="AG377" s="33"/>
      <c r="AH377" s="33"/>
      <c r="AI377" s="33"/>
      <c r="AJ377" s="33"/>
      <c r="AK377" s="33"/>
      <c r="AM377" s="33"/>
      <c r="AN377" s="9"/>
      <c r="AO377" s="34"/>
    </row>
    <row r="378" spans="3:41" s="2" customFormat="1" x14ac:dyDescent="0.35">
      <c r="C378" s="26"/>
      <c r="D378" s="33"/>
      <c r="E378" s="33"/>
      <c r="F378" s="33"/>
      <c r="G378" s="33"/>
      <c r="H378" s="33"/>
      <c r="I378" s="33"/>
      <c r="J378" s="33"/>
      <c r="K378" s="33"/>
      <c r="L378" s="33"/>
      <c r="M378" s="33"/>
      <c r="N378" s="33"/>
      <c r="O378" s="33"/>
      <c r="P378" s="33"/>
      <c r="Q378" s="33"/>
      <c r="R378" s="33"/>
      <c r="S378" s="33"/>
      <c r="T378" s="33"/>
      <c r="U378" s="33"/>
      <c r="V378" s="33"/>
      <c r="W378" s="33"/>
      <c r="X378" s="33"/>
      <c r="Y378" s="33"/>
      <c r="Z378" s="33"/>
      <c r="AA378" s="33"/>
      <c r="AB378" s="33"/>
      <c r="AC378" s="33"/>
      <c r="AD378" s="33"/>
      <c r="AE378" s="33"/>
      <c r="AF378" s="33"/>
      <c r="AG378" s="33"/>
      <c r="AH378" s="33"/>
      <c r="AI378" s="33"/>
      <c r="AJ378" s="33"/>
      <c r="AK378" s="33"/>
      <c r="AM378" s="33"/>
      <c r="AN378" s="9"/>
      <c r="AO378" s="34"/>
    </row>
    <row r="379" spans="3:41" s="2" customFormat="1" x14ac:dyDescent="0.35">
      <c r="C379" s="26"/>
      <c r="D379" s="33"/>
      <c r="E379" s="33"/>
      <c r="F379" s="33"/>
      <c r="G379" s="33"/>
      <c r="H379" s="33"/>
      <c r="I379" s="33"/>
      <c r="J379" s="33"/>
      <c r="K379" s="33"/>
      <c r="L379" s="33"/>
      <c r="M379" s="33"/>
      <c r="N379" s="33"/>
      <c r="O379" s="33"/>
      <c r="P379" s="33"/>
      <c r="Q379" s="33"/>
      <c r="R379" s="33"/>
      <c r="S379" s="33"/>
      <c r="T379" s="33"/>
      <c r="U379" s="33"/>
      <c r="V379" s="33"/>
      <c r="W379" s="33"/>
      <c r="X379" s="33"/>
      <c r="Y379" s="33"/>
      <c r="Z379" s="33"/>
      <c r="AA379" s="33"/>
      <c r="AB379" s="33"/>
      <c r="AC379" s="33"/>
      <c r="AD379" s="33"/>
      <c r="AE379" s="33"/>
      <c r="AF379" s="33"/>
      <c r="AG379" s="33"/>
      <c r="AH379" s="33"/>
      <c r="AI379" s="33"/>
      <c r="AJ379" s="33"/>
      <c r="AK379" s="33"/>
      <c r="AM379" s="33"/>
      <c r="AN379" s="9"/>
      <c r="AO379" s="34"/>
    </row>
    <row r="380" spans="3:41" s="2" customFormat="1" x14ac:dyDescent="0.35">
      <c r="C380" s="26"/>
      <c r="D380" s="33"/>
      <c r="E380" s="33"/>
      <c r="F380" s="33"/>
      <c r="G380" s="33"/>
      <c r="H380" s="33"/>
      <c r="I380" s="33"/>
      <c r="J380" s="33"/>
      <c r="K380" s="33"/>
      <c r="L380" s="33"/>
      <c r="M380" s="33"/>
      <c r="N380" s="33"/>
      <c r="O380" s="33"/>
      <c r="P380" s="33"/>
      <c r="Q380" s="33"/>
      <c r="R380" s="33"/>
      <c r="S380" s="33"/>
      <c r="T380" s="33"/>
      <c r="U380" s="33"/>
      <c r="V380" s="33"/>
      <c r="W380" s="33"/>
      <c r="X380" s="33"/>
      <c r="Y380" s="33"/>
      <c r="Z380" s="33"/>
      <c r="AA380" s="33"/>
      <c r="AB380" s="33"/>
      <c r="AC380" s="33"/>
      <c r="AD380" s="33"/>
      <c r="AE380" s="33"/>
      <c r="AF380" s="33"/>
      <c r="AG380" s="33"/>
      <c r="AH380" s="33"/>
      <c r="AI380" s="33"/>
      <c r="AJ380" s="33"/>
      <c r="AK380" s="33"/>
      <c r="AM380" s="33"/>
      <c r="AN380" s="9"/>
      <c r="AO380" s="34"/>
    </row>
    <row r="381" spans="3:41" s="2" customFormat="1" x14ac:dyDescent="0.35">
      <c r="C381" s="26"/>
      <c r="D381" s="33"/>
      <c r="E381" s="33"/>
      <c r="F381" s="33"/>
      <c r="G381" s="33"/>
      <c r="H381" s="33"/>
      <c r="I381" s="33"/>
      <c r="J381" s="33"/>
      <c r="K381" s="33"/>
      <c r="L381" s="33"/>
      <c r="M381" s="33"/>
      <c r="N381" s="33"/>
      <c r="O381" s="33"/>
      <c r="P381" s="33"/>
      <c r="Q381" s="33"/>
      <c r="R381" s="33"/>
      <c r="S381" s="33"/>
      <c r="T381" s="33"/>
      <c r="U381" s="33"/>
      <c r="V381" s="33"/>
      <c r="W381" s="33"/>
      <c r="X381" s="33"/>
      <c r="Y381" s="33"/>
      <c r="Z381" s="33"/>
      <c r="AA381" s="33"/>
      <c r="AB381" s="33"/>
      <c r="AC381" s="33"/>
      <c r="AD381" s="33"/>
      <c r="AE381" s="33"/>
      <c r="AF381" s="33"/>
      <c r="AG381" s="33"/>
      <c r="AH381" s="33"/>
      <c r="AI381" s="33"/>
      <c r="AJ381" s="33"/>
      <c r="AK381" s="33"/>
      <c r="AM381" s="33"/>
      <c r="AN381" s="9"/>
      <c r="AO381" s="34"/>
    </row>
    <row r="382" spans="3:41" s="2" customFormat="1" x14ac:dyDescent="0.35">
      <c r="C382" s="26"/>
      <c r="D382" s="33"/>
      <c r="E382" s="33"/>
      <c r="F382" s="33"/>
      <c r="G382" s="33"/>
      <c r="H382" s="33"/>
      <c r="I382" s="33"/>
      <c r="J382" s="33"/>
      <c r="K382" s="33"/>
      <c r="L382" s="33"/>
      <c r="M382" s="33"/>
      <c r="N382" s="33"/>
      <c r="O382" s="33"/>
      <c r="P382" s="33"/>
      <c r="Q382" s="33"/>
      <c r="R382" s="33"/>
      <c r="S382" s="33"/>
      <c r="T382" s="33"/>
      <c r="U382" s="33"/>
      <c r="V382" s="33"/>
      <c r="W382" s="33"/>
      <c r="X382" s="33"/>
      <c r="Y382" s="33"/>
      <c r="Z382" s="33"/>
      <c r="AA382" s="33"/>
      <c r="AB382" s="33"/>
      <c r="AC382" s="33"/>
      <c r="AD382" s="33"/>
      <c r="AE382" s="33"/>
      <c r="AF382" s="33"/>
      <c r="AG382" s="33"/>
      <c r="AH382" s="33"/>
      <c r="AI382" s="33"/>
      <c r="AJ382" s="33"/>
      <c r="AK382" s="33"/>
      <c r="AM382" s="33"/>
      <c r="AN382" s="9"/>
      <c r="AO382" s="34"/>
    </row>
    <row r="383" spans="3:41" s="2" customFormat="1" x14ac:dyDescent="0.35">
      <c r="C383" s="26"/>
      <c r="D383" s="33"/>
      <c r="E383" s="33"/>
      <c r="F383" s="33"/>
      <c r="G383" s="33"/>
      <c r="H383" s="33"/>
      <c r="I383" s="33"/>
      <c r="J383" s="33"/>
      <c r="K383" s="33"/>
      <c r="L383" s="33"/>
      <c r="M383" s="33"/>
      <c r="N383" s="33"/>
      <c r="O383" s="33"/>
      <c r="P383" s="33"/>
      <c r="Q383" s="33"/>
      <c r="R383" s="33"/>
      <c r="S383" s="33"/>
      <c r="T383" s="33"/>
      <c r="U383" s="33"/>
      <c r="V383" s="33"/>
      <c r="W383" s="33"/>
      <c r="X383" s="33"/>
      <c r="Y383" s="33"/>
      <c r="Z383" s="33"/>
      <c r="AA383" s="33"/>
      <c r="AB383" s="33"/>
      <c r="AC383" s="33"/>
      <c r="AD383" s="33"/>
      <c r="AE383" s="33"/>
      <c r="AF383" s="33"/>
      <c r="AG383" s="33"/>
      <c r="AH383" s="33"/>
      <c r="AI383" s="33"/>
      <c r="AJ383" s="33"/>
      <c r="AK383" s="33"/>
      <c r="AM383" s="33"/>
      <c r="AN383" s="9"/>
      <c r="AO383" s="34"/>
    </row>
    <row r="384" spans="3:41" s="2" customFormat="1" x14ac:dyDescent="0.35">
      <c r="C384" s="26"/>
      <c r="D384" s="33"/>
      <c r="E384" s="33"/>
      <c r="F384" s="33"/>
      <c r="G384" s="33"/>
      <c r="H384" s="33"/>
      <c r="I384" s="33"/>
      <c r="J384" s="33"/>
      <c r="K384" s="33"/>
      <c r="L384" s="33"/>
      <c r="M384" s="33"/>
      <c r="N384" s="33"/>
      <c r="O384" s="33"/>
      <c r="P384" s="33"/>
      <c r="Q384" s="33"/>
      <c r="R384" s="33"/>
      <c r="S384" s="33"/>
      <c r="T384" s="33"/>
      <c r="U384" s="33"/>
      <c r="V384" s="33"/>
      <c r="W384" s="33"/>
      <c r="X384" s="33"/>
      <c r="Y384" s="33"/>
      <c r="Z384" s="33"/>
      <c r="AA384" s="33"/>
      <c r="AB384" s="33"/>
      <c r="AC384" s="33"/>
      <c r="AD384" s="33"/>
      <c r="AE384" s="33"/>
      <c r="AF384" s="33"/>
      <c r="AG384" s="33"/>
      <c r="AH384" s="33"/>
      <c r="AI384" s="33"/>
      <c r="AJ384" s="33"/>
      <c r="AK384" s="33"/>
      <c r="AM384" s="33"/>
      <c r="AN384" s="9"/>
      <c r="AO384" s="34"/>
    </row>
    <row r="385" spans="1:41" s="2" customFormat="1" x14ac:dyDescent="0.35">
      <c r="C385" s="26"/>
      <c r="D385" s="33"/>
      <c r="E385" s="33"/>
      <c r="F385" s="33"/>
      <c r="G385" s="33"/>
      <c r="H385" s="33"/>
      <c r="I385" s="33"/>
      <c r="J385" s="33"/>
      <c r="K385" s="33"/>
      <c r="L385" s="33"/>
      <c r="M385" s="33"/>
      <c r="N385" s="33"/>
      <c r="O385" s="33"/>
      <c r="P385" s="33"/>
      <c r="Q385" s="33"/>
      <c r="R385" s="33"/>
      <c r="S385" s="33"/>
      <c r="T385" s="33"/>
      <c r="U385" s="33"/>
      <c r="V385" s="33"/>
      <c r="W385" s="33"/>
      <c r="X385" s="33"/>
      <c r="Y385" s="33"/>
      <c r="Z385" s="33"/>
      <c r="AA385" s="33"/>
      <c r="AB385" s="33"/>
      <c r="AC385" s="33"/>
      <c r="AD385" s="33"/>
      <c r="AE385" s="33"/>
      <c r="AF385" s="33"/>
      <c r="AG385" s="33"/>
      <c r="AH385" s="33"/>
      <c r="AI385" s="33"/>
      <c r="AJ385" s="33"/>
      <c r="AK385" s="33"/>
      <c r="AM385" s="33"/>
      <c r="AN385" s="9"/>
      <c r="AO385" s="34"/>
    </row>
    <row r="386" spans="1:41" s="2" customFormat="1" x14ac:dyDescent="0.35">
      <c r="C386" s="26"/>
      <c r="D386" s="33"/>
      <c r="E386" s="33"/>
      <c r="F386" s="33"/>
      <c r="G386" s="33"/>
      <c r="H386" s="33"/>
      <c r="I386" s="33"/>
      <c r="J386" s="33"/>
      <c r="K386" s="33"/>
      <c r="L386" s="33"/>
      <c r="M386" s="33"/>
      <c r="N386" s="33"/>
      <c r="O386" s="33"/>
      <c r="P386" s="33"/>
      <c r="Q386" s="33"/>
      <c r="R386" s="33"/>
      <c r="S386" s="33"/>
      <c r="T386" s="33"/>
      <c r="U386" s="33"/>
      <c r="V386" s="33"/>
      <c r="W386" s="33"/>
      <c r="X386" s="33"/>
      <c r="Y386" s="33"/>
      <c r="Z386" s="33"/>
      <c r="AA386" s="33"/>
      <c r="AB386" s="33"/>
      <c r="AC386" s="33"/>
      <c r="AD386" s="33"/>
      <c r="AE386" s="33"/>
      <c r="AF386" s="33"/>
      <c r="AG386" s="33"/>
      <c r="AH386" s="33"/>
      <c r="AI386" s="33"/>
      <c r="AJ386" s="33"/>
      <c r="AK386" s="33"/>
      <c r="AM386" s="33"/>
      <c r="AN386" s="9"/>
      <c r="AO386" s="34"/>
    </row>
    <row r="387" spans="1:41" s="2" customFormat="1" x14ac:dyDescent="0.35">
      <c r="D387" s="33"/>
      <c r="E387" s="33"/>
      <c r="F387" s="33"/>
      <c r="G387" s="33"/>
      <c r="H387" s="33"/>
      <c r="I387" s="33"/>
      <c r="J387" s="33"/>
      <c r="K387" s="33"/>
      <c r="L387" s="33"/>
      <c r="M387" s="33"/>
      <c r="N387" s="33"/>
      <c r="O387" s="33"/>
      <c r="P387" s="33"/>
      <c r="Q387" s="33"/>
      <c r="R387" s="33"/>
      <c r="S387" s="33"/>
      <c r="T387" s="33"/>
      <c r="U387" s="33"/>
      <c r="V387" s="33"/>
      <c r="W387" s="33"/>
      <c r="X387" s="33"/>
      <c r="Y387" s="33"/>
      <c r="Z387" s="33"/>
      <c r="AA387" s="33"/>
      <c r="AB387" s="33"/>
      <c r="AC387" s="33"/>
      <c r="AD387" s="33"/>
      <c r="AE387" s="33"/>
      <c r="AF387" s="33"/>
      <c r="AG387" s="33"/>
      <c r="AH387" s="33"/>
      <c r="AI387" s="33"/>
      <c r="AJ387" s="33"/>
      <c r="AK387" s="33"/>
      <c r="AM387" s="9"/>
      <c r="AN387" s="9"/>
      <c r="AO387" s="34"/>
    </row>
    <row r="388" spans="1:41" s="36" customFormat="1" x14ac:dyDescent="0.35">
      <c r="C388" s="38"/>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M388" s="40"/>
      <c r="AN388" s="40"/>
      <c r="AO388" s="41"/>
    </row>
    <row r="389" spans="1:41" s="36" customFormat="1" ht="26" x14ac:dyDescent="0.6">
      <c r="A389" s="35">
        <v>2</v>
      </c>
      <c r="B389" s="35"/>
      <c r="C389" s="35" t="s">
        <v>313</v>
      </c>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M389" s="40"/>
      <c r="AN389" s="40"/>
      <c r="AO389" s="41"/>
    </row>
    <row r="390" spans="1:41" s="36" customFormat="1" x14ac:dyDescent="0.35">
      <c r="C390" s="53"/>
      <c r="D390" s="337" t="s">
        <v>20</v>
      </c>
      <c r="E390" s="335" t="s">
        <v>21</v>
      </c>
      <c r="F390" s="334" t="s">
        <v>23</v>
      </c>
      <c r="G390" s="334" t="s">
        <v>26</v>
      </c>
      <c r="H390" s="334" t="s">
        <v>29</v>
      </c>
      <c r="I390" s="334" t="s">
        <v>32</v>
      </c>
      <c r="J390" s="334" t="s">
        <v>35</v>
      </c>
      <c r="K390" s="334" t="s">
        <v>38</v>
      </c>
      <c r="L390" s="334" t="s">
        <v>41</v>
      </c>
      <c r="M390" s="334" t="s">
        <v>44</v>
      </c>
      <c r="N390" s="334" t="s">
        <v>47</v>
      </c>
      <c r="O390" s="334" t="s">
        <v>50</v>
      </c>
      <c r="P390" s="334" t="s">
        <v>51</v>
      </c>
      <c r="Q390" s="334" t="s">
        <v>52</v>
      </c>
      <c r="R390" s="334" t="s">
        <v>53</v>
      </c>
      <c r="S390" s="334" t="s">
        <v>54</v>
      </c>
      <c r="T390" s="334" t="s">
        <v>55</v>
      </c>
      <c r="U390" s="334" t="s">
        <v>56</v>
      </c>
      <c r="V390" s="334" t="s">
        <v>57</v>
      </c>
      <c r="W390" s="334" t="s">
        <v>58</v>
      </c>
      <c r="X390" s="334" t="s">
        <v>59</v>
      </c>
      <c r="Y390" s="334" t="s">
        <v>60</v>
      </c>
      <c r="Z390" s="334" t="s">
        <v>61</v>
      </c>
      <c r="AA390" s="334" t="s">
        <v>62</v>
      </c>
      <c r="AB390" s="334" t="s">
        <v>63</v>
      </c>
      <c r="AC390" s="334" t="s">
        <v>64</v>
      </c>
      <c r="AD390" s="334" t="s">
        <v>65</v>
      </c>
      <c r="AE390" s="334" t="s">
        <v>66</v>
      </c>
      <c r="AF390" s="334" t="s">
        <v>67</v>
      </c>
      <c r="AG390" s="334" t="s">
        <v>68</v>
      </c>
      <c r="AH390" s="334" t="s">
        <v>69</v>
      </c>
      <c r="AI390" s="334" t="s">
        <v>70</v>
      </c>
      <c r="AJ390" s="334" t="s">
        <v>71</v>
      </c>
      <c r="AK390" s="336" t="s">
        <v>72</v>
      </c>
      <c r="AM390" s="40"/>
      <c r="AN390" s="40"/>
      <c r="AO390" s="41"/>
    </row>
    <row r="391" spans="1:41" s="36" customFormat="1" x14ac:dyDescent="0.35">
      <c r="C391" s="53" t="s">
        <v>314</v>
      </c>
      <c r="D391" s="37">
        <f>AVERAGE(D218,D228,D240,D248,D260,D313,D321,D329)</f>
        <v>2.875</v>
      </c>
      <c r="E391" s="37">
        <f t="shared" ref="E391:AK391" si="54">AVERAGE(E218,E228,E240,E248,E260,E313,E321,E329)</f>
        <v>1.625</v>
      </c>
      <c r="F391" s="37">
        <f t="shared" si="54"/>
        <v>3.75</v>
      </c>
      <c r="G391" s="37">
        <f t="shared" si="54"/>
        <v>3.625</v>
      </c>
      <c r="H391" s="37">
        <f t="shared" si="54"/>
        <v>2.75</v>
      </c>
      <c r="I391" s="37">
        <f t="shared" si="54"/>
        <v>2.375</v>
      </c>
      <c r="J391" s="37">
        <f t="shared" si="54"/>
        <v>2.625</v>
      </c>
      <c r="K391" s="37">
        <f t="shared" si="54"/>
        <v>2.25</v>
      </c>
      <c r="L391" s="37">
        <f t="shared" si="54"/>
        <v>2.75</v>
      </c>
      <c r="M391" s="37">
        <f t="shared" si="54"/>
        <v>3</v>
      </c>
      <c r="N391" s="37">
        <f t="shared" si="54"/>
        <v>3</v>
      </c>
      <c r="O391" s="37">
        <f t="shared" si="54"/>
        <v>3.125</v>
      </c>
      <c r="P391" s="37">
        <f t="shared" si="54"/>
        <v>3.25</v>
      </c>
      <c r="Q391" s="37">
        <f t="shared" si="54"/>
        <v>1.25</v>
      </c>
      <c r="R391" s="37">
        <f t="shared" si="54"/>
        <v>2.375</v>
      </c>
      <c r="S391" s="37">
        <f t="shared" si="54"/>
        <v>3</v>
      </c>
      <c r="T391" s="37">
        <f t="shared" si="54"/>
        <v>4.125</v>
      </c>
      <c r="U391" s="37">
        <f t="shared" si="54"/>
        <v>1.5</v>
      </c>
      <c r="V391" s="37">
        <f t="shared" si="54"/>
        <v>2.75</v>
      </c>
      <c r="W391" s="37">
        <f t="shared" si="54"/>
        <v>2.25</v>
      </c>
      <c r="X391" s="37">
        <f t="shared" si="54"/>
        <v>3.125</v>
      </c>
      <c r="Y391" s="37">
        <f t="shared" si="54"/>
        <v>2</v>
      </c>
      <c r="Z391" s="37">
        <f t="shared" si="54"/>
        <v>2.25</v>
      </c>
      <c r="AA391" s="37">
        <f t="shared" si="54"/>
        <v>3</v>
      </c>
      <c r="AB391" s="37">
        <f t="shared" si="54"/>
        <v>3.625</v>
      </c>
      <c r="AC391" s="37">
        <f t="shared" si="54"/>
        <v>1.75</v>
      </c>
      <c r="AD391" s="37">
        <f t="shared" si="54"/>
        <v>2.75</v>
      </c>
      <c r="AE391" s="37">
        <f t="shared" si="54"/>
        <v>2.25</v>
      </c>
      <c r="AF391" s="37">
        <f t="shared" si="54"/>
        <v>3.5</v>
      </c>
      <c r="AG391" s="37">
        <f t="shared" si="54"/>
        <v>3.125</v>
      </c>
      <c r="AH391" s="37">
        <f t="shared" si="54"/>
        <v>2.625</v>
      </c>
      <c r="AI391" s="37">
        <f t="shared" si="54"/>
        <v>2.375</v>
      </c>
      <c r="AJ391" s="37">
        <f t="shared" si="54"/>
        <v>1.75</v>
      </c>
      <c r="AK391" s="37">
        <f t="shared" si="54"/>
        <v>2.125</v>
      </c>
      <c r="AM391" s="40"/>
      <c r="AN391" s="40"/>
      <c r="AO391" s="41"/>
    </row>
    <row r="392" spans="1:41" s="36" customFormat="1" x14ac:dyDescent="0.35">
      <c r="C392" s="38" t="s">
        <v>211</v>
      </c>
      <c r="D392" s="257">
        <f>AVERAGE(D218:AK218,D228:AK228,D240:AK240,D248:AK248,D260:AK260,D313:AK313,D321:AK321,D329:AK329)</f>
        <v>2.6617647058823528</v>
      </c>
      <c r="E392" s="260">
        <f t="shared" ref="E392:AK392" si="55">$D$392</f>
        <v>2.6617647058823528</v>
      </c>
      <c r="F392" s="260">
        <f t="shared" si="55"/>
        <v>2.6617647058823528</v>
      </c>
      <c r="G392" s="260">
        <f t="shared" si="55"/>
        <v>2.6617647058823528</v>
      </c>
      <c r="H392" s="260">
        <f t="shared" si="55"/>
        <v>2.6617647058823528</v>
      </c>
      <c r="I392" s="260">
        <f t="shared" si="55"/>
        <v>2.6617647058823528</v>
      </c>
      <c r="J392" s="260">
        <f t="shared" si="55"/>
        <v>2.6617647058823528</v>
      </c>
      <c r="K392" s="260">
        <f t="shared" si="55"/>
        <v>2.6617647058823528</v>
      </c>
      <c r="L392" s="260">
        <f t="shared" si="55"/>
        <v>2.6617647058823528</v>
      </c>
      <c r="M392" s="260">
        <f t="shared" si="55"/>
        <v>2.6617647058823528</v>
      </c>
      <c r="N392" s="260">
        <f t="shared" si="55"/>
        <v>2.6617647058823528</v>
      </c>
      <c r="O392" s="260">
        <f t="shared" si="55"/>
        <v>2.6617647058823528</v>
      </c>
      <c r="P392" s="260">
        <f t="shared" si="55"/>
        <v>2.6617647058823528</v>
      </c>
      <c r="Q392" s="260">
        <f t="shared" si="55"/>
        <v>2.6617647058823528</v>
      </c>
      <c r="R392" s="260">
        <f t="shared" si="55"/>
        <v>2.6617647058823528</v>
      </c>
      <c r="S392" s="260">
        <f t="shared" si="55"/>
        <v>2.6617647058823528</v>
      </c>
      <c r="T392" s="260">
        <f t="shared" si="55"/>
        <v>2.6617647058823528</v>
      </c>
      <c r="U392" s="260">
        <f t="shared" si="55"/>
        <v>2.6617647058823528</v>
      </c>
      <c r="V392" s="260">
        <f t="shared" si="55"/>
        <v>2.6617647058823528</v>
      </c>
      <c r="W392" s="260">
        <f t="shared" si="55"/>
        <v>2.6617647058823528</v>
      </c>
      <c r="X392" s="260">
        <f t="shared" si="55"/>
        <v>2.6617647058823528</v>
      </c>
      <c r="Y392" s="260">
        <f t="shared" si="55"/>
        <v>2.6617647058823528</v>
      </c>
      <c r="Z392" s="260">
        <f t="shared" si="55"/>
        <v>2.6617647058823528</v>
      </c>
      <c r="AA392" s="260">
        <f t="shared" si="55"/>
        <v>2.6617647058823528</v>
      </c>
      <c r="AB392" s="260">
        <f t="shared" si="55"/>
        <v>2.6617647058823528</v>
      </c>
      <c r="AC392" s="260">
        <f t="shared" si="55"/>
        <v>2.6617647058823528</v>
      </c>
      <c r="AD392" s="260">
        <f t="shared" si="55"/>
        <v>2.6617647058823528</v>
      </c>
      <c r="AE392" s="260">
        <f t="shared" si="55"/>
        <v>2.6617647058823528</v>
      </c>
      <c r="AF392" s="260">
        <f t="shared" si="55"/>
        <v>2.6617647058823528</v>
      </c>
      <c r="AG392" s="260">
        <f t="shared" si="55"/>
        <v>2.6617647058823528</v>
      </c>
      <c r="AH392" s="260">
        <f t="shared" si="55"/>
        <v>2.6617647058823528</v>
      </c>
      <c r="AI392" s="260">
        <f t="shared" si="55"/>
        <v>2.6617647058823528</v>
      </c>
      <c r="AJ392" s="260">
        <f t="shared" si="55"/>
        <v>2.6617647058823528</v>
      </c>
      <c r="AK392" s="260">
        <f t="shared" si="55"/>
        <v>2.6617647058823528</v>
      </c>
      <c r="AM392" s="40"/>
      <c r="AN392" s="40"/>
      <c r="AO392" s="41"/>
    </row>
    <row r="393" spans="1:41" s="36" customFormat="1" x14ac:dyDescent="0.35">
      <c r="C393" s="53" t="str">
        <f t="shared" ref="C393:AK393" si="56">C165</f>
        <v>1 Úroveň systému řízení úřadu celkově - průměrná hodnota maturity jednotlivých subjektů</v>
      </c>
      <c r="D393" s="45">
        <f t="shared" si="56"/>
        <v>3.1111111111111112</v>
      </c>
      <c r="E393" s="45">
        <f t="shared" si="56"/>
        <v>2.6666666666666665</v>
      </c>
      <c r="F393" s="45">
        <f t="shared" si="56"/>
        <v>4</v>
      </c>
      <c r="G393" s="45">
        <f t="shared" si="56"/>
        <v>3.1111111111111112</v>
      </c>
      <c r="H393" s="45">
        <f t="shared" si="56"/>
        <v>2.7777777777777777</v>
      </c>
      <c r="I393" s="45">
        <f t="shared" si="56"/>
        <v>3</v>
      </c>
      <c r="J393" s="45">
        <f t="shared" si="56"/>
        <v>3</v>
      </c>
      <c r="K393" s="45">
        <f t="shared" si="56"/>
        <v>2.1111111111111112</v>
      </c>
      <c r="L393" s="45">
        <f t="shared" si="56"/>
        <v>2.4444444444444446</v>
      </c>
      <c r="M393" s="45">
        <f t="shared" si="56"/>
        <v>2.7777777777777777</v>
      </c>
      <c r="N393" s="45">
        <f t="shared" si="56"/>
        <v>2.8888888888888888</v>
      </c>
      <c r="O393" s="45">
        <f t="shared" si="56"/>
        <v>3.2222222222222223</v>
      </c>
      <c r="P393" s="45">
        <f t="shared" si="56"/>
        <v>3.3333333333333335</v>
      </c>
      <c r="Q393" s="45">
        <f t="shared" si="56"/>
        <v>1.5555555555555556</v>
      </c>
      <c r="R393" s="45">
        <f t="shared" si="56"/>
        <v>2.7777777777777777</v>
      </c>
      <c r="S393" s="45">
        <f t="shared" si="56"/>
        <v>3.3333333333333335</v>
      </c>
      <c r="T393" s="45">
        <f t="shared" si="56"/>
        <v>4.7777777777777777</v>
      </c>
      <c r="U393" s="45">
        <f t="shared" si="56"/>
        <v>2.8888888888888888</v>
      </c>
      <c r="V393" s="45">
        <f t="shared" si="56"/>
        <v>2.8888888888888888</v>
      </c>
      <c r="W393" s="45">
        <f t="shared" si="56"/>
        <v>2.3333333333333335</v>
      </c>
      <c r="X393" s="45">
        <f t="shared" si="56"/>
        <v>4.2222222222222223</v>
      </c>
      <c r="Y393" s="45">
        <f t="shared" si="56"/>
        <v>3.2222222222222223</v>
      </c>
      <c r="Z393" s="45">
        <f t="shared" si="56"/>
        <v>2.7777777777777777</v>
      </c>
      <c r="AA393" s="45">
        <f t="shared" si="56"/>
        <v>3.1111111111111112</v>
      </c>
      <c r="AB393" s="45">
        <f t="shared" si="56"/>
        <v>4.2222222222222223</v>
      </c>
      <c r="AC393" s="45">
        <f t="shared" si="56"/>
        <v>2.6666666666666665</v>
      </c>
      <c r="AD393" s="45">
        <f t="shared" si="56"/>
        <v>2.7777777777777777</v>
      </c>
      <c r="AE393" s="45">
        <f t="shared" si="56"/>
        <v>3.3333333333333335</v>
      </c>
      <c r="AF393" s="45">
        <f t="shared" si="56"/>
        <v>3.5555555555555554</v>
      </c>
      <c r="AG393" s="45">
        <f t="shared" si="56"/>
        <v>2.8888888888888888</v>
      </c>
      <c r="AH393" s="45">
        <f t="shared" si="56"/>
        <v>2.6666666666666665</v>
      </c>
      <c r="AI393" s="45">
        <f t="shared" si="56"/>
        <v>3.2222222222222223</v>
      </c>
      <c r="AJ393" s="45">
        <f t="shared" si="56"/>
        <v>2.8888888888888888</v>
      </c>
      <c r="AK393" s="45">
        <f t="shared" si="56"/>
        <v>1.8888888888888888</v>
      </c>
      <c r="AM393" s="40"/>
      <c r="AN393" s="40"/>
      <c r="AO393" s="41"/>
    </row>
    <row r="394" spans="1:41" s="36" customFormat="1" x14ac:dyDescent="0.35">
      <c r="C394" s="53" t="s">
        <v>315</v>
      </c>
      <c r="D394" s="45">
        <f t="shared" ref="D394:AK394" si="57">AVERAGE(D12,D22,D30,D75,D86,D96,D106,D118,D126,D218,D228,D240,D260,D313,D248,D321,D329)</f>
        <v>3</v>
      </c>
      <c r="E394" s="45">
        <f t="shared" si="57"/>
        <v>2.1764705882352939</v>
      </c>
      <c r="F394" s="45">
        <f t="shared" si="57"/>
        <v>3.8823529411764706</v>
      </c>
      <c r="G394" s="45">
        <f t="shared" si="57"/>
        <v>3.3529411764705883</v>
      </c>
      <c r="H394" s="45">
        <f t="shared" si="57"/>
        <v>2.7647058823529411</v>
      </c>
      <c r="I394" s="45">
        <f t="shared" si="57"/>
        <v>2.7058823529411766</v>
      </c>
      <c r="J394" s="45">
        <f t="shared" si="57"/>
        <v>2.8235294117647061</v>
      </c>
      <c r="K394" s="45">
        <f t="shared" si="57"/>
        <v>2.1764705882352939</v>
      </c>
      <c r="L394" s="45">
        <f t="shared" si="57"/>
        <v>2.5882352941176472</v>
      </c>
      <c r="M394" s="45">
        <f t="shared" si="57"/>
        <v>2.8823529411764706</v>
      </c>
      <c r="N394" s="45">
        <f t="shared" si="57"/>
        <v>2.9411764705882355</v>
      </c>
      <c r="O394" s="45">
        <f t="shared" si="57"/>
        <v>3.1764705882352939</v>
      </c>
      <c r="P394" s="45">
        <f t="shared" si="57"/>
        <v>3.2941176470588234</v>
      </c>
      <c r="Q394" s="45">
        <f t="shared" si="57"/>
        <v>1.411764705882353</v>
      </c>
      <c r="R394" s="45">
        <f t="shared" si="57"/>
        <v>2.5882352941176472</v>
      </c>
      <c r="S394" s="45">
        <f t="shared" si="57"/>
        <v>3.1764705882352939</v>
      </c>
      <c r="T394" s="45">
        <f t="shared" si="57"/>
        <v>4.4705882352941178</v>
      </c>
      <c r="U394" s="45">
        <f t="shared" si="57"/>
        <v>2.2352941176470589</v>
      </c>
      <c r="V394" s="45">
        <f t="shared" si="57"/>
        <v>2.8235294117647061</v>
      </c>
      <c r="W394" s="45">
        <f t="shared" si="57"/>
        <v>2.2941176470588234</v>
      </c>
      <c r="X394" s="45">
        <f t="shared" si="57"/>
        <v>3.7058823529411766</v>
      </c>
      <c r="Y394" s="45">
        <f t="shared" si="57"/>
        <v>2.6470588235294117</v>
      </c>
      <c r="Z394" s="45">
        <f t="shared" si="57"/>
        <v>2.5294117647058822</v>
      </c>
      <c r="AA394" s="45">
        <f t="shared" si="57"/>
        <v>3.0588235294117645</v>
      </c>
      <c r="AB394" s="45">
        <f t="shared" si="57"/>
        <v>3.9411764705882355</v>
      </c>
      <c r="AC394" s="45">
        <f t="shared" si="57"/>
        <v>2.2352941176470589</v>
      </c>
      <c r="AD394" s="45">
        <f t="shared" si="57"/>
        <v>2.7647058823529411</v>
      </c>
      <c r="AE394" s="45">
        <f t="shared" si="57"/>
        <v>2.8235294117647061</v>
      </c>
      <c r="AF394" s="45">
        <f t="shared" si="57"/>
        <v>3.5294117647058822</v>
      </c>
      <c r="AG394" s="45">
        <f t="shared" si="57"/>
        <v>3</v>
      </c>
      <c r="AH394" s="45">
        <f t="shared" si="57"/>
        <v>2.6470588235294117</v>
      </c>
      <c r="AI394" s="45">
        <f t="shared" si="57"/>
        <v>2.8235294117647061</v>
      </c>
      <c r="AJ394" s="45">
        <f t="shared" si="57"/>
        <v>2.3529411764705883</v>
      </c>
      <c r="AK394" s="45">
        <f t="shared" si="57"/>
        <v>2</v>
      </c>
      <c r="AM394" s="40"/>
      <c r="AN394" s="40"/>
      <c r="AO394" s="41"/>
    </row>
    <row r="395" spans="1:41" s="36" customFormat="1" x14ac:dyDescent="0.35">
      <c r="C395" s="38" t="s">
        <v>211</v>
      </c>
      <c r="D395" s="257">
        <f>AVERAGE(D12:AK12,D22:AK22,D30:AK30,D75:AK75,D86:AK86,D96:AK96,D106:AK106,D118:AK118,D126:AK126,D218:AK218,D228:AK228,D240:AK240,D248:AK248,D260:AK260,D313:AK313,D321:AK321,D329:AK329)</f>
        <v>2.847750865051903</v>
      </c>
      <c r="E395" s="261">
        <f t="shared" ref="E395:AK395" si="58">$D$395</f>
        <v>2.847750865051903</v>
      </c>
      <c r="F395" s="261">
        <f t="shared" si="58"/>
        <v>2.847750865051903</v>
      </c>
      <c r="G395" s="261">
        <f t="shared" si="58"/>
        <v>2.847750865051903</v>
      </c>
      <c r="H395" s="261">
        <f t="shared" si="58"/>
        <v>2.847750865051903</v>
      </c>
      <c r="I395" s="261">
        <f t="shared" si="58"/>
        <v>2.847750865051903</v>
      </c>
      <c r="J395" s="261">
        <f t="shared" si="58"/>
        <v>2.847750865051903</v>
      </c>
      <c r="K395" s="261">
        <f t="shared" si="58"/>
        <v>2.847750865051903</v>
      </c>
      <c r="L395" s="261">
        <f t="shared" si="58"/>
        <v>2.847750865051903</v>
      </c>
      <c r="M395" s="261">
        <f t="shared" si="58"/>
        <v>2.847750865051903</v>
      </c>
      <c r="N395" s="261">
        <f t="shared" si="58"/>
        <v>2.847750865051903</v>
      </c>
      <c r="O395" s="261">
        <f t="shared" si="58"/>
        <v>2.847750865051903</v>
      </c>
      <c r="P395" s="261">
        <f t="shared" si="58"/>
        <v>2.847750865051903</v>
      </c>
      <c r="Q395" s="261">
        <f t="shared" si="58"/>
        <v>2.847750865051903</v>
      </c>
      <c r="R395" s="261">
        <f t="shared" si="58"/>
        <v>2.847750865051903</v>
      </c>
      <c r="S395" s="261">
        <f t="shared" si="58"/>
        <v>2.847750865051903</v>
      </c>
      <c r="T395" s="261">
        <f t="shared" si="58"/>
        <v>2.847750865051903</v>
      </c>
      <c r="U395" s="261">
        <f t="shared" si="58"/>
        <v>2.847750865051903</v>
      </c>
      <c r="V395" s="261">
        <f t="shared" si="58"/>
        <v>2.847750865051903</v>
      </c>
      <c r="W395" s="261">
        <f t="shared" si="58"/>
        <v>2.847750865051903</v>
      </c>
      <c r="X395" s="261">
        <f t="shared" si="58"/>
        <v>2.847750865051903</v>
      </c>
      <c r="Y395" s="261">
        <f t="shared" si="58"/>
        <v>2.847750865051903</v>
      </c>
      <c r="Z395" s="261">
        <f t="shared" si="58"/>
        <v>2.847750865051903</v>
      </c>
      <c r="AA395" s="261">
        <f t="shared" si="58"/>
        <v>2.847750865051903</v>
      </c>
      <c r="AB395" s="261">
        <f t="shared" si="58"/>
        <v>2.847750865051903</v>
      </c>
      <c r="AC395" s="261">
        <f t="shared" si="58"/>
        <v>2.847750865051903</v>
      </c>
      <c r="AD395" s="261">
        <f t="shared" si="58"/>
        <v>2.847750865051903</v>
      </c>
      <c r="AE395" s="261">
        <f t="shared" si="58"/>
        <v>2.847750865051903</v>
      </c>
      <c r="AF395" s="261">
        <f t="shared" si="58"/>
        <v>2.847750865051903</v>
      </c>
      <c r="AG395" s="261">
        <f t="shared" si="58"/>
        <v>2.847750865051903</v>
      </c>
      <c r="AH395" s="261">
        <f t="shared" si="58"/>
        <v>2.847750865051903</v>
      </c>
      <c r="AI395" s="261">
        <f t="shared" si="58"/>
        <v>2.847750865051903</v>
      </c>
      <c r="AJ395" s="261">
        <f t="shared" si="58"/>
        <v>2.847750865051903</v>
      </c>
      <c r="AK395" s="261">
        <f t="shared" si="58"/>
        <v>2.847750865051903</v>
      </c>
      <c r="AM395" s="40"/>
      <c r="AN395" s="40"/>
      <c r="AO395" s="41"/>
    </row>
    <row r="396" spans="1:41" s="36" customFormat="1" x14ac:dyDescent="0.35">
      <c r="C396" s="38"/>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M396" s="40"/>
      <c r="AN396" s="40"/>
      <c r="AO396" s="41"/>
    </row>
    <row r="397" spans="1:41" s="36" customFormat="1" x14ac:dyDescent="0.35">
      <c r="C397" s="38"/>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M397" s="40"/>
      <c r="AN397" s="40"/>
      <c r="AO397" s="41"/>
    </row>
    <row r="398" spans="1:41" s="36" customFormat="1" x14ac:dyDescent="0.35">
      <c r="C398" s="38"/>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M398" s="40"/>
      <c r="AN398" s="40"/>
      <c r="AO398" s="41"/>
    </row>
    <row r="399" spans="1:41" s="36" customFormat="1" x14ac:dyDescent="0.35">
      <c r="C399" s="38"/>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M399" s="40"/>
      <c r="AN399" s="40"/>
      <c r="AO399" s="41"/>
    </row>
    <row r="400" spans="1:41" s="36" customFormat="1" x14ac:dyDescent="0.35">
      <c r="C400" s="38"/>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M400" s="40"/>
      <c r="AN400" s="40"/>
      <c r="AO400" s="41"/>
    </row>
    <row r="401" spans="3:41" s="36" customFormat="1" x14ac:dyDescent="0.35">
      <c r="C401" s="38"/>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M401" s="40"/>
      <c r="AN401" s="40"/>
      <c r="AO401" s="41"/>
    </row>
    <row r="402" spans="3:41" s="36" customFormat="1" x14ac:dyDescent="0.35">
      <c r="C402" s="38"/>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M402" s="40"/>
      <c r="AN402" s="40"/>
      <c r="AO402" s="41"/>
    </row>
    <row r="403" spans="3:41" s="36" customFormat="1" x14ac:dyDescent="0.35">
      <c r="C403" s="38"/>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M403" s="40"/>
      <c r="AN403" s="40"/>
      <c r="AO403" s="41"/>
    </row>
    <row r="404" spans="3:41" s="36" customFormat="1" x14ac:dyDescent="0.35">
      <c r="C404" s="38"/>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M404" s="40"/>
      <c r="AN404" s="40"/>
      <c r="AO404" s="41"/>
    </row>
    <row r="405" spans="3:41" s="36" customFormat="1" x14ac:dyDescent="0.35">
      <c r="C405" s="38"/>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M405" s="40"/>
      <c r="AN405" s="40"/>
      <c r="AO405" s="41"/>
    </row>
    <row r="406" spans="3:41" s="36" customFormat="1" x14ac:dyDescent="0.35">
      <c r="C406" s="38"/>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M406" s="40"/>
      <c r="AN406" s="40"/>
      <c r="AO406" s="41"/>
    </row>
    <row r="407" spans="3:41" s="36" customFormat="1" x14ac:dyDescent="0.35">
      <c r="C407" s="38"/>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M407" s="40"/>
      <c r="AN407" s="40"/>
      <c r="AO407" s="41"/>
    </row>
    <row r="408" spans="3:41" s="36" customFormat="1" x14ac:dyDescent="0.35">
      <c r="C408" s="38"/>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M408" s="40"/>
      <c r="AN408" s="40"/>
      <c r="AO408" s="41"/>
    </row>
    <row r="409" spans="3:41" s="36" customFormat="1" x14ac:dyDescent="0.35">
      <c r="C409" s="38"/>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M409" s="40"/>
      <c r="AN409" s="40"/>
      <c r="AO409" s="41"/>
    </row>
    <row r="410" spans="3:41" s="36" customFormat="1" x14ac:dyDescent="0.35">
      <c r="C410" s="38"/>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M410" s="40"/>
      <c r="AN410" s="40"/>
      <c r="AO410" s="41"/>
    </row>
    <row r="411" spans="3:41" s="36" customFormat="1" x14ac:dyDescent="0.35">
      <c r="C411" s="38"/>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M411" s="40"/>
      <c r="AN411" s="40"/>
      <c r="AO411" s="41"/>
    </row>
    <row r="412" spans="3:41" s="36" customFormat="1" x14ac:dyDescent="0.35">
      <c r="C412" s="38"/>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M412" s="40"/>
      <c r="AN412" s="40"/>
      <c r="AO412" s="41"/>
    </row>
    <row r="413" spans="3:41" s="36" customFormat="1" x14ac:dyDescent="0.35">
      <c r="C413" s="38"/>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M413" s="40"/>
      <c r="AN413" s="40"/>
      <c r="AO413" s="41"/>
    </row>
    <row r="414" spans="3:41" s="36" customFormat="1" x14ac:dyDescent="0.35">
      <c r="C414" s="38"/>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M414" s="40"/>
      <c r="AN414" s="40"/>
      <c r="AO414" s="41"/>
    </row>
    <row r="415" spans="3:41" s="36" customFormat="1" x14ac:dyDescent="0.35">
      <c r="C415" s="38"/>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M415" s="40"/>
      <c r="AN415" s="40"/>
      <c r="AO415" s="41"/>
    </row>
    <row r="416" spans="3:41" s="36" customFormat="1" x14ac:dyDescent="0.35">
      <c r="C416" s="38"/>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M416" s="40"/>
      <c r="AN416" s="40"/>
      <c r="AO416" s="41"/>
    </row>
    <row r="417" spans="1:41" s="36" customFormat="1" x14ac:dyDescent="0.35">
      <c r="C417" s="38"/>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M417" s="40"/>
      <c r="AN417" s="40"/>
      <c r="AO417" s="41"/>
    </row>
    <row r="418" spans="1:41" s="36" customFormat="1" x14ac:dyDescent="0.35">
      <c r="C418" s="38"/>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M418" s="40"/>
      <c r="AN418" s="40"/>
      <c r="AO418" s="41"/>
    </row>
    <row r="419" spans="1:41" s="36" customFormat="1" x14ac:dyDescent="0.35">
      <c r="C419" s="38"/>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M419" s="40"/>
      <c r="AN419" s="40"/>
      <c r="AO419" s="41"/>
    </row>
    <row r="420" spans="1:41" s="36" customFormat="1" x14ac:dyDescent="0.35">
      <c r="C420" s="38"/>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M420" s="40"/>
      <c r="AN420" s="40"/>
      <c r="AO420" s="41"/>
    </row>
    <row r="421" spans="1:41" s="36" customFormat="1" x14ac:dyDescent="0.35">
      <c r="C421" s="38"/>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M421" s="40"/>
      <c r="AN421" s="40"/>
      <c r="AO421" s="41"/>
    </row>
    <row r="422" spans="1:41" s="36" customFormat="1" x14ac:dyDescent="0.35">
      <c r="C422" s="38"/>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M422" s="40"/>
      <c r="AN422" s="40"/>
      <c r="AO422" s="41"/>
    </row>
    <row r="423" spans="1:41" s="36" customFormat="1" x14ac:dyDescent="0.35">
      <c r="C423" s="38"/>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M423" s="40"/>
      <c r="AN423" s="40"/>
      <c r="AO423" s="41"/>
    </row>
    <row r="424" spans="1:41" s="36" customFormat="1" x14ac:dyDescent="0.35">
      <c r="C424" s="38"/>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M424" s="40"/>
      <c r="AN424" s="40"/>
      <c r="AO424" s="41"/>
    </row>
    <row r="425" spans="1:41" s="36" customFormat="1" x14ac:dyDescent="0.35"/>
    <row r="426" spans="1:41" s="2" customFormat="1" x14ac:dyDescent="0.35"/>
    <row r="427" spans="1:41" s="2" customFormat="1" x14ac:dyDescent="0.35"/>
    <row r="428" spans="1:41" s="2" customFormat="1" ht="26" x14ac:dyDescent="0.35">
      <c r="A428" s="31">
        <v>3</v>
      </c>
      <c r="B428" s="32"/>
      <c r="C428" s="32" t="s">
        <v>316</v>
      </c>
    </row>
    <row r="429" spans="1:41" s="2" customFormat="1" ht="26" x14ac:dyDescent="0.6">
      <c r="C429" s="66" t="s">
        <v>317</v>
      </c>
    </row>
    <row r="430" spans="1:41" s="2" customFormat="1" ht="21" x14ac:dyDescent="0.35">
      <c r="A430" s="46" t="s">
        <v>318</v>
      </c>
      <c r="B430" s="76"/>
      <c r="C430" s="19" t="s">
        <v>319</v>
      </c>
    </row>
    <row r="431" spans="1:41" s="2" customFormat="1" x14ac:dyDescent="0.35">
      <c r="D431" s="337" t="s">
        <v>20</v>
      </c>
      <c r="E431" s="335" t="s">
        <v>21</v>
      </c>
      <c r="F431" s="334" t="s">
        <v>23</v>
      </c>
      <c r="G431" s="334" t="s">
        <v>26</v>
      </c>
      <c r="H431" s="334" t="s">
        <v>29</v>
      </c>
      <c r="I431" s="334" t="s">
        <v>32</v>
      </c>
      <c r="J431" s="334" t="s">
        <v>35</v>
      </c>
      <c r="K431" s="334" t="s">
        <v>38</v>
      </c>
      <c r="L431" s="334" t="s">
        <v>41</v>
      </c>
      <c r="M431" s="334" t="s">
        <v>44</v>
      </c>
      <c r="N431" s="334" t="s">
        <v>47</v>
      </c>
      <c r="O431" s="334" t="s">
        <v>50</v>
      </c>
      <c r="P431" s="334" t="s">
        <v>51</v>
      </c>
      <c r="Q431" s="334" t="s">
        <v>52</v>
      </c>
      <c r="R431" s="334" t="s">
        <v>53</v>
      </c>
      <c r="S431" s="334" t="s">
        <v>54</v>
      </c>
      <c r="T431" s="334" t="s">
        <v>55</v>
      </c>
      <c r="U431" s="334" t="s">
        <v>56</v>
      </c>
      <c r="V431" s="334" t="s">
        <v>57</v>
      </c>
      <c r="W431" s="334" t="s">
        <v>58</v>
      </c>
      <c r="X431" s="334" t="s">
        <v>59</v>
      </c>
      <c r="Y431" s="334" t="s">
        <v>60</v>
      </c>
      <c r="Z431" s="334" t="s">
        <v>61</v>
      </c>
      <c r="AA431" s="334" t="s">
        <v>62</v>
      </c>
      <c r="AB431" s="334" t="s">
        <v>63</v>
      </c>
      <c r="AC431" s="334" t="s">
        <v>64</v>
      </c>
      <c r="AD431" s="334" t="s">
        <v>65</v>
      </c>
      <c r="AE431" s="334" t="s">
        <v>66</v>
      </c>
      <c r="AF431" s="334" t="s">
        <v>67</v>
      </c>
      <c r="AG431" s="334" t="s">
        <v>68</v>
      </c>
      <c r="AH431" s="334" t="s">
        <v>69</v>
      </c>
      <c r="AI431" s="334" t="s">
        <v>70</v>
      </c>
      <c r="AJ431" s="334" t="s">
        <v>71</v>
      </c>
      <c r="AK431" s="336" t="s">
        <v>72</v>
      </c>
      <c r="AM431" s="6" t="s">
        <v>179</v>
      </c>
      <c r="AN431" s="7" t="s">
        <v>189</v>
      </c>
      <c r="AO431" s="7" t="s">
        <v>190</v>
      </c>
    </row>
    <row r="432" spans="1:41" s="2" customFormat="1" ht="28" x14ac:dyDescent="0.35">
      <c r="A432" s="61">
        <v>1</v>
      </c>
      <c r="B432" s="84">
        <v>1</v>
      </c>
      <c r="C432" s="11" t="s">
        <v>10</v>
      </c>
      <c r="D432" s="386">
        <v>0</v>
      </c>
      <c r="E432" s="386">
        <v>0</v>
      </c>
      <c r="F432" s="386">
        <v>0</v>
      </c>
      <c r="G432" s="386">
        <v>1</v>
      </c>
      <c r="H432" s="386">
        <v>0</v>
      </c>
      <c r="I432" s="386">
        <v>0</v>
      </c>
      <c r="J432" s="386">
        <v>0</v>
      </c>
      <c r="K432" s="386">
        <v>1</v>
      </c>
      <c r="L432" s="386">
        <v>0</v>
      </c>
      <c r="M432" s="386">
        <v>0</v>
      </c>
      <c r="N432" s="386">
        <v>0</v>
      </c>
      <c r="O432" s="386">
        <v>0</v>
      </c>
      <c r="P432" s="386">
        <v>0</v>
      </c>
      <c r="Q432" s="386">
        <v>0</v>
      </c>
      <c r="R432" s="8">
        <v>1</v>
      </c>
      <c r="S432" s="8">
        <v>0</v>
      </c>
      <c r="T432" s="8">
        <v>0</v>
      </c>
      <c r="U432" s="8">
        <v>1</v>
      </c>
      <c r="V432" s="8">
        <v>0</v>
      </c>
      <c r="W432" s="8">
        <v>0</v>
      </c>
      <c r="X432" s="8">
        <v>0</v>
      </c>
      <c r="Y432" s="8">
        <v>0</v>
      </c>
      <c r="Z432" s="8">
        <v>0</v>
      </c>
      <c r="AA432" s="8">
        <v>0</v>
      </c>
      <c r="AB432" s="8">
        <v>0</v>
      </c>
      <c r="AC432" s="8">
        <v>0</v>
      </c>
      <c r="AD432" s="8">
        <v>1</v>
      </c>
      <c r="AE432" s="8">
        <v>0</v>
      </c>
      <c r="AF432" s="8">
        <v>0</v>
      </c>
      <c r="AG432" s="8">
        <v>0</v>
      </c>
      <c r="AH432" s="8">
        <v>1</v>
      </c>
      <c r="AI432" s="8">
        <v>0</v>
      </c>
      <c r="AJ432" s="8">
        <v>1</v>
      </c>
      <c r="AK432" s="8">
        <v>0</v>
      </c>
      <c r="AM432" s="51">
        <f>SUM(D432:AK432)</f>
        <v>7</v>
      </c>
      <c r="AN432" s="7">
        <v>1</v>
      </c>
      <c r="AO432" s="256">
        <f>AM432/AM$437</f>
        <v>0.20588235294117646</v>
      </c>
    </row>
    <row r="433" spans="1:41" s="2" customFormat="1" ht="28" x14ac:dyDescent="0.35">
      <c r="A433" s="61">
        <v>2</v>
      </c>
      <c r="B433" s="85">
        <v>2</v>
      </c>
      <c r="C433" s="11" t="s">
        <v>11</v>
      </c>
      <c r="D433" s="386">
        <v>0</v>
      </c>
      <c r="E433" s="386">
        <v>1</v>
      </c>
      <c r="F433" s="386">
        <v>0</v>
      </c>
      <c r="G433" s="386">
        <v>0</v>
      </c>
      <c r="H433" s="386">
        <v>0</v>
      </c>
      <c r="I433" s="386">
        <v>0</v>
      </c>
      <c r="J433" s="386">
        <v>0</v>
      </c>
      <c r="K433" s="386">
        <v>0</v>
      </c>
      <c r="L433" s="386">
        <v>0</v>
      </c>
      <c r="M433" s="386">
        <v>0</v>
      </c>
      <c r="N433" s="386">
        <v>0</v>
      </c>
      <c r="O433" s="386">
        <v>0</v>
      </c>
      <c r="P433" s="386">
        <v>0</v>
      </c>
      <c r="Q433" s="386">
        <v>0</v>
      </c>
      <c r="R433" s="8">
        <v>0</v>
      </c>
      <c r="S433" s="8">
        <v>0</v>
      </c>
      <c r="T433" s="8">
        <v>0</v>
      </c>
      <c r="U433" s="8">
        <v>0</v>
      </c>
      <c r="V433" s="8">
        <v>0</v>
      </c>
      <c r="W433" s="8">
        <v>0</v>
      </c>
      <c r="X433" s="8">
        <v>0</v>
      </c>
      <c r="Y433" s="8">
        <v>0</v>
      </c>
      <c r="Z433" s="8">
        <v>1</v>
      </c>
      <c r="AA433" s="8">
        <v>0</v>
      </c>
      <c r="AB433" s="8">
        <v>0</v>
      </c>
      <c r="AC433" s="8">
        <v>1</v>
      </c>
      <c r="AD433" s="8">
        <v>0</v>
      </c>
      <c r="AE433" s="8">
        <v>1</v>
      </c>
      <c r="AF433" s="8">
        <v>0</v>
      </c>
      <c r="AG433" s="8">
        <v>0</v>
      </c>
      <c r="AH433" s="8">
        <v>0</v>
      </c>
      <c r="AI433" s="8">
        <v>0</v>
      </c>
      <c r="AJ433" s="8">
        <v>0</v>
      </c>
      <c r="AK433" s="8">
        <v>1</v>
      </c>
      <c r="AM433" s="51">
        <f t="shared" ref="AM433:AM436" si="59">SUM(D433:AK433)</f>
        <v>5</v>
      </c>
      <c r="AN433" s="7">
        <v>2</v>
      </c>
      <c r="AO433" s="256">
        <f t="shared" ref="AO433:AO436" si="60">AM433/AM$437</f>
        <v>0.14705882352941177</v>
      </c>
    </row>
    <row r="434" spans="1:41" s="2" customFormat="1" ht="28" x14ac:dyDescent="0.35">
      <c r="A434" s="61">
        <v>3</v>
      </c>
      <c r="B434" s="86">
        <v>3</v>
      </c>
      <c r="C434" s="11" t="s">
        <v>12</v>
      </c>
      <c r="D434" s="386">
        <v>1</v>
      </c>
      <c r="E434" s="386">
        <v>0</v>
      </c>
      <c r="F434" s="386">
        <v>0</v>
      </c>
      <c r="G434" s="386">
        <v>0</v>
      </c>
      <c r="H434" s="386">
        <v>1</v>
      </c>
      <c r="I434" s="386">
        <v>1</v>
      </c>
      <c r="J434" s="386">
        <v>1</v>
      </c>
      <c r="K434" s="386">
        <v>0</v>
      </c>
      <c r="L434" s="386">
        <v>1</v>
      </c>
      <c r="M434" s="386">
        <v>0</v>
      </c>
      <c r="N434" s="386">
        <v>0</v>
      </c>
      <c r="O434" s="386">
        <v>0</v>
      </c>
      <c r="P434" s="386">
        <v>0</v>
      </c>
      <c r="Q434" s="386">
        <v>1</v>
      </c>
      <c r="R434" s="8">
        <v>0</v>
      </c>
      <c r="S434" s="8">
        <v>1</v>
      </c>
      <c r="T434" s="8">
        <v>0</v>
      </c>
      <c r="U434" s="8">
        <v>0</v>
      </c>
      <c r="V434" s="8">
        <v>0</v>
      </c>
      <c r="W434" s="8">
        <v>0</v>
      </c>
      <c r="X434" s="8">
        <v>0</v>
      </c>
      <c r="Y434" s="8">
        <v>1</v>
      </c>
      <c r="Z434" s="8">
        <v>0</v>
      </c>
      <c r="AA434" s="8">
        <v>1</v>
      </c>
      <c r="AB434" s="8">
        <v>0</v>
      </c>
      <c r="AC434" s="8">
        <v>0</v>
      </c>
      <c r="AD434" s="8">
        <v>0</v>
      </c>
      <c r="AE434" s="8">
        <v>0</v>
      </c>
      <c r="AF434" s="8">
        <v>1</v>
      </c>
      <c r="AG434" s="8">
        <v>0</v>
      </c>
      <c r="AH434" s="8">
        <v>0</v>
      </c>
      <c r="AI434" s="8">
        <v>0</v>
      </c>
      <c r="AJ434" s="8">
        <v>0</v>
      </c>
      <c r="AK434" s="8">
        <v>0</v>
      </c>
      <c r="AM434" s="51">
        <f t="shared" si="59"/>
        <v>10</v>
      </c>
      <c r="AN434" s="7">
        <v>3</v>
      </c>
      <c r="AO434" s="256">
        <f t="shared" si="60"/>
        <v>0.29411764705882354</v>
      </c>
    </row>
    <row r="435" spans="1:41" s="2" customFormat="1" ht="42" x14ac:dyDescent="0.35">
      <c r="A435" s="61">
        <v>4</v>
      </c>
      <c r="B435" s="87">
        <v>4</v>
      </c>
      <c r="C435" s="11" t="s">
        <v>13</v>
      </c>
      <c r="D435" s="386">
        <v>0</v>
      </c>
      <c r="E435" s="386">
        <v>0</v>
      </c>
      <c r="F435" s="386">
        <v>0</v>
      </c>
      <c r="G435" s="386">
        <v>0</v>
      </c>
      <c r="H435" s="386">
        <v>0</v>
      </c>
      <c r="I435" s="386">
        <v>0</v>
      </c>
      <c r="J435" s="386">
        <v>0</v>
      </c>
      <c r="K435" s="386">
        <v>0</v>
      </c>
      <c r="L435" s="386">
        <v>0</v>
      </c>
      <c r="M435" s="386">
        <v>0</v>
      </c>
      <c r="N435" s="386">
        <v>1</v>
      </c>
      <c r="O435" s="386">
        <v>1</v>
      </c>
      <c r="P435" s="386">
        <v>1</v>
      </c>
      <c r="Q435" s="386">
        <v>0</v>
      </c>
      <c r="R435" s="8">
        <v>0</v>
      </c>
      <c r="S435" s="8">
        <v>0</v>
      </c>
      <c r="T435" s="8">
        <v>0</v>
      </c>
      <c r="U435" s="8">
        <v>0</v>
      </c>
      <c r="V435" s="8">
        <v>0</v>
      </c>
      <c r="W435" s="8">
        <v>1</v>
      </c>
      <c r="X435" s="8">
        <v>1</v>
      </c>
      <c r="Y435" s="8">
        <v>0</v>
      </c>
      <c r="Z435" s="8">
        <v>0</v>
      </c>
      <c r="AA435" s="8">
        <v>0</v>
      </c>
      <c r="AB435" s="8">
        <v>1</v>
      </c>
      <c r="AC435" s="8">
        <v>0</v>
      </c>
      <c r="AD435" s="8">
        <v>0</v>
      </c>
      <c r="AE435" s="8">
        <v>0</v>
      </c>
      <c r="AF435" s="8">
        <v>0</v>
      </c>
      <c r="AG435" s="8">
        <v>1</v>
      </c>
      <c r="AH435" s="8">
        <v>0</v>
      </c>
      <c r="AI435" s="8">
        <v>1</v>
      </c>
      <c r="AJ435" s="8">
        <v>0</v>
      </c>
      <c r="AK435" s="8">
        <v>0</v>
      </c>
      <c r="AM435" s="51">
        <f t="shared" si="59"/>
        <v>8</v>
      </c>
      <c r="AN435" s="7">
        <v>4</v>
      </c>
      <c r="AO435" s="256">
        <f t="shared" si="60"/>
        <v>0.23529411764705882</v>
      </c>
    </row>
    <row r="436" spans="1:41" s="2" customFormat="1" ht="42" x14ac:dyDescent="0.35">
      <c r="A436" s="61">
        <v>5</v>
      </c>
      <c r="B436" s="88">
        <v>5</v>
      </c>
      <c r="C436" s="11" t="s">
        <v>14</v>
      </c>
      <c r="D436" s="387">
        <v>0</v>
      </c>
      <c r="E436" s="387">
        <v>0</v>
      </c>
      <c r="F436" s="387">
        <v>1</v>
      </c>
      <c r="G436" s="387">
        <v>0</v>
      </c>
      <c r="H436" s="387">
        <v>0</v>
      </c>
      <c r="I436" s="387">
        <v>0</v>
      </c>
      <c r="J436" s="387">
        <v>0</v>
      </c>
      <c r="K436" s="387">
        <v>0</v>
      </c>
      <c r="L436" s="387">
        <v>0</v>
      </c>
      <c r="M436" s="387">
        <v>1</v>
      </c>
      <c r="N436" s="387">
        <v>0</v>
      </c>
      <c r="O436" s="387">
        <v>0</v>
      </c>
      <c r="P436" s="387">
        <v>0</v>
      </c>
      <c r="Q436" s="387">
        <v>0</v>
      </c>
      <c r="R436" s="382">
        <v>0</v>
      </c>
      <c r="S436" s="382">
        <v>0</v>
      </c>
      <c r="T436" s="382">
        <v>1</v>
      </c>
      <c r="U436" s="382">
        <v>0</v>
      </c>
      <c r="V436" s="382">
        <v>1</v>
      </c>
      <c r="W436" s="382">
        <v>0</v>
      </c>
      <c r="X436" s="382">
        <v>0</v>
      </c>
      <c r="Y436" s="382">
        <v>0</v>
      </c>
      <c r="Z436" s="382">
        <v>0</v>
      </c>
      <c r="AA436" s="8">
        <v>0</v>
      </c>
      <c r="AB436" s="8">
        <v>0</v>
      </c>
      <c r="AC436" s="8">
        <v>0</v>
      </c>
      <c r="AD436" s="8">
        <v>0</v>
      </c>
      <c r="AE436" s="8">
        <v>0</v>
      </c>
      <c r="AF436" s="8">
        <v>0</v>
      </c>
      <c r="AG436" s="8">
        <v>0</v>
      </c>
      <c r="AH436" s="8">
        <v>0</v>
      </c>
      <c r="AI436" s="8">
        <v>0</v>
      </c>
      <c r="AJ436" s="8">
        <v>0</v>
      </c>
      <c r="AK436" s="8">
        <v>0</v>
      </c>
      <c r="AM436" s="51">
        <f t="shared" si="59"/>
        <v>4</v>
      </c>
      <c r="AN436" s="7">
        <v>5</v>
      </c>
      <c r="AO436" s="256">
        <f t="shared" si="60"/>
        <v>0.11764705882352941</v>
      </c>
    </row>
    <row r="437" spans="1:41" s="2" customFormat="1" ht="18.5" x14ac:dyDescent="0.35">
      <c r="C437" s="381" t="s">
        <v>424</v>
      </c>
      <c r="D437" s="385">
        <f>($B$7*D432)+($B$8*D433)+($B$9*D434)+($B$10*D435)+($B$11*D436)</f>
        <v>3</v>
      </c>
      <c r="E437" s="385">
        <f t="shared" ref="E437:AK437" si="61">($B$7*E432)+($B$8*E433)+($B$9*E434)+($B$10*E435)+($B$11*E436)</f>
        <v>2</v>
      </c>
      <c r="F437" s="384">
        <f t="shared" si="61"/>
        <v>5</v>
      </c>
      <c r="G437" s="385">
        <f t="shared" si="61"/>
        <v>1</v>
      </c>
      <c r="H437" s="332">
        <f t="shared" si="61"/>
        <v>3</v>
      </c>
      <c r="I437" s="385">
        <f t="shared" si="61"/>
        <v>3</v>
      </c>
      <c r="J437" s="332">
        <f t="shared" si="61"/>
        <v>3</v>
      </c>
      <c r="K437" s="385">
        <f t="shared" si="61"/>
        <v>1</v>
      </c>
      <c r="L437" s="332">
        <f t="shared" si="61"/>
        <v>3</v>
      </c>
      <c r="M437" s="384">
        <f t="shared" si="61"/>
        <v>5</v>
      </c>
      <c r="N437" s="384">
        <f t="shared" si="61"/>
        <v>4</v>
      </c>
      <c r="O437" s="384">
        <f t="shared" si="61"/>
        <v>4</v>
      </c>
      <c r="P437" s="384">
        <f t="shared" si="61"/>
        <v>4</v>
      </c>
      <c r="Q437" s="385">
        <f t="shared" si="61"/>
        <v>3</v>
      </c>
      <c r="R437" s="385">
        <f t="shared" si="61"/>
        <v>1</v>
      </c>
      <c r="S437" s="385">
        <f t="shared" si="61"/>
        <v>3</v>
      </c>
      <c r="T437" s="332">
        <f t="shared" si="61"/>
        <v>5</v>
      </c>
      <c r="U437" s="332">
        <f t="shared" si="61"/>
        <v>1</v>
      </c>
      <c r="V437" s="384">
        <f t="shared" si="61"/>
        <v>5</v>
      </c>
      <c r="W437" s="384">
        <f t="shared" si="61"/>
        <v>4</v>
      </c>
      <c r="X437" s="332">
        <f t="shared" si="61"/>
        <v>4</v>
      </c>
      <c r="Y437" s="332">
        <f t="shared" si="61"/>
        <v>3</v>
      </c>
      <c r="Z437" s="385">
        <f t="shared" si="61"/>
        <v>2</v>
      </c>
      <c r="AA437" s="2">
        <f t="shared" si="61"/>
        <v>3</v>
      </c>
      <c r="AB437" s="2">
        <f t="shared" si="61"/>
        <v>4</v>
      </c>
      <c r="AC437" s="2">
        <f t="shared" si="61"/>
        <v>2</v>
      </c>
      <c r="AD437" s="2">
        <f t="shared" si="61"/>
        <v>1</v>
      </c>
      <c r="AE437" s="2">
        <f t="shared" si="61"/>
        <v>2</v>
      </c>
      <c r="AF437" s="2">
        <f t="shared" si="61"/>
        <v>3</v>
      </c>
      <c r="AG437" s="2">
        <f t="shared" si="61"/>
        <v>4</v>
      </c>
      <c r="AH437" s="2">
        <f t="shared" si="61"/>
        <v>1</v>
      </c>
      <c r="AI437" s="2">
        <f t="shared" si="61"/>
        <v>4</v>
      </c>
      <c r="AJ437" s="2">
        <f t="shared" si="61"/>
        <v>1</v>
      </c>
      <c r="AK437" s="2">
        <f t="shared" si="61"/>
        <v>2</v>
      </c>
      <c r="AM437" s="9">
        <f>SUM(AM432:AM436)</f>
        <v>34</v>
      </c>
      <c r="AO437" s="10">
        <f>SUM(AO432:AO436)</f>
        <v>1</v>
      </c>
    </row>
    <row r="438" spans="1:41" s="2" customFormat="1" ht="18.5" x14ac:dyDescent="0.35">
      <c r="C438" s="381" t="s">
        <v>423</v>
      </c>
      <c r="D438" s="332">
        <v>4</v>
      </c>
      <c r="E438" s="332">
        <v>4</v>
      </c>
      <c r="F438" s="332">
        <v>1</v>
      </c>
      <c r="G438" s="332">
        <v>3</v>
      </c>
      <c r="H438" s="332">
        <v>3</v>
      </c>
      <c r="I438" s="332">
        <v>4</v>
      </c>
      <c r="J438" s="332">
        <v>3</v>
      </c>
      <c r="K438" s="332">
        <v>2</v>
      </c>
      <c r="L438" s="332">
        <v>3</v>
      </c>
      <c r="M438" s="332">
        <v>2</v>
      </c>
      <c r="N438" s="332">
        <v>3</v>
      </c>
      <c r="O438" s="332">
        <v>2</v>
      </c>
      <c r="P438" s="332">
        <v>3</v>
      </c>
      <c r="Q438" s="332">
        <v>4</v>
      </c>
      <c r="R438" s="332">
        <v>2</v>
      </c>
      <c r="S438" s="332">
        <v>4</v>
      </c>
      <c r="T438" s="332">
        <v>5</v>
      </c>
      <c r="U438" s="332">
        <v>1</v>
      </c>
      <c r="V438" s="332">
        <v>1</v>
      </c>
      <c r="W438" s="332">
        <v>3</v>
      </c>
      <c r="X438" s="332">
        <v>4</v>
      </c>
      <c r="Y438" s="332">
        <v>3</v>
      </c>
      <c r="Z438" s="332">
        <v>4</v>
      </c>
      <c r="AM438" s="305"/>
      <c r="AO438" s="10"/>
    </row>
    <row r="439" spans="1:41" s="2" customFormat="1" x14ac:dyDescent="0.35"/>
    <row r="440" spans="1:41" s="2" customFormat="1" ht="21" x14ac:dyDescent="0.35">
      <c r="A440" s="46" t="s">
        <v>320</v>
      </c>
      <c r="B440" s="76"/>
      <c r="C440" s="19" t="s">
        <v>321</v>
      </c>
    </row>
    <row r="441" spans="1:41" s="2" customFormat="1" x14ac:dyDescent="0.35">
      <c r="D441" s="337" t="s">
        <v>20</v>
      </c>
      <c r="E441" s="335" t="s">
        <v>21</v>
      </c>
      <c r="F441" s="334" t="s">
        <v>23</v>
      </c>
      <c r="G441" s="334" t="s">
        <v>26</v>
      </c>
      <c r="H441" s="334" t="s">
        <v>29</v>
      </c>
      <c r="I441" s="334" t="s">
        <v>32</v>
      </c>
      <c r="J441" s="334" t="s">
        <v>35</v>
      </c>
      <c r="K441" s="334" t="s">
        <v>38</v>
      </c>
      <c r="L441" s="334" t="s">
        <v>41</v>
      </c>
      <c r="M441" s="334" t="s">
        <v>44</v>
      </c>
      <c r="N441" s="334" t="s">
        <v>47</v>
      </c>
      <c r="O441" s="334" t="s">
        <v>50</v>
      </c>
      <c r="P441" s="334" t="s">
        <v>51</v>
      </c>
      <c r="Q441" s="334" t="s">
        <v>52</v>
      </c>
      <c r="R441" s="334" t="s">
        <v>53</v>
      </c>
      <c r="S441" s="334" t="s">
        <v>54</v>
      </c>
      <c r="T441" s="334" t="s">
        <v>55</v>
      </c>
      <c r="U441" s="334" t="s">
        <v>56</v>
      </c>
      <c r="V441" s="334" t="s">
        <v>57</v>
      </c>
      <c r="W441" s="334" t="s">
        <v>58</v>
      </c>
      <c r="X441" s="334" t="s">
        <v>59</v>
      </c>
      <c r="Y441" s="334" t="s">
        <v>60</v>
      </c>
      <c r="Z441" s="334" t="s">
        <v>61</v>
      </c>
      <c r="AA441" s="334" t="s">
        <v>62</v>
      </c>
      <c r="AB441" s="334" t="s">
        <v>63</v>
      </c>
      <c r="AC441" s="334" t="s">
        <v>64</v>
      </c>
      <c r="AD441" s="334" t="s">
        <v>65</v>
      </c>
      <c r="AE441" s="334" t="s">
        <v>66</v>
      </c>
      <c r="AF441" s="334" t="s">
        <v>67</v>
      </c>
      <c r="AG441" s="334" t="s">
        <v>68</v>
      </c>
      <c r="AH441" s="334" t="s">
        <v>69</v>
      </c>
      <c r="AI441" s="334" t="s">
        <v>70</v>
      </c>
      <c r="AJ441" s="334" t="s">
        <v>71</v>
      </c>
      <c r="AK441" s="336" t="s">
        <v>72</v>
      </c>
      <c r="AM441" s="6" t="s">
        <v>179</v>
      </c>
      <c r="AN441" s="7" t="s">
        <v>189</v>
      </c>
      <c r="AO441" s="7" t="s">
        <v>190</v>
      </c>
    </row>
    <row r="442" spans="1:41" s="2" customFormat="1" ht="18.5" x14ac:dyDescent="0.35">
      <c r="A442" s="61">
        <v>1</v>
      </c>
      <c r="B442" s="84">
        <v>1</v>
      </c>
      <c r="C442" s="11" t="s">
        <v>290</v>
      </c>
      <c r="D442" s="386">
        <v>0</v>
      </c>
      <c r="E442" s="386">
        <v>0</v>
      </c>
      <c r="F442" s="386">
        <v>0</v>
      </c>
      <c r="G442" s="386">
        <v>0</v>
      </c>
      <c r="H442" s="386">
        <v>0</v>
      </c>
      <c r="I442" s="386">
        <v>0</v>
      </c>
      <c r="J442" s="386">
        <v>0</v>
      </c>
      <c r="K442" s="386">
        <v>0</v>
      </c>
      <c r="L442" s="386">
        <v>0</v>
      </c>
      <c r="M442" s="386">
        <v>0</v>
      </c>
      <c r="N442" s="386">
        <v>0</v>
      </c>
      <c r="O442" s="386">
        <v>0</v>
      </c>
      <c r="P442" s="386">
        <v>0</v>
      </c>
      <c r="Q442" s="386">
        <v>0</v>
      </c>
      <c r="R442" s="8">
        <v>0</v>
      </c>
      <c r="S442" s="8">
        <v>0</v>
      </c>
      <c r="T442" s="8">
        <v>0</v>
      </c>
      <c r="U442" s="8">
        <v>0</v>
      </c>
      <c r="V442" s="8">
        <v>0</v>
      </c>
      <c r="W442" s="8">
        <v>0</v>
      </c>
      <c r="X442" s="8">
        <v>0</v>
      </c>
      <c r="Y442" s="8">
        <v>0</v>
      </c>
      <c r="Z442" s="8">
        <v>0</v>
      </c>
      <c r="AA442" s="8">
        <v>0</v>
      </c>
      <c r="AB442" s="8">
        <v>0</v>
      </c>
      <c r="AC442" s="8">
        <v>0</v>
      </c>
      <c r="AD442" s="8">
        <v>0</v>
      </c>
      <c r="AE442" s="8">
        <v>0</v>
      </c>
      <c r="AF442" s="8">
        <v>0</v>
      </c>
      <c r="AG442" s="8">
        <v>0</v>
      </c>
      <c r="AH442" s="8">
        <v>0</v>
      </c>
      <c r="AI442" s="8">
        <v>0</v>
      </c>
      <c r="AJ442" s="8">
        <v>0</v>
      </c>
      <c r="AK442" s="8">
        <v>0</v>
      </c>
      <c r="AM442" s="51">
        <f>SUM(D442:AK442)</f>
        <v>0</v>
      </c>
      <c r="AN442" s="7">
        <v>1</v>
      </c>
      <c r="AO442" s="256">
        <f>AM442/AM$447</f>
        <v>0</v>
      </c>
    </row>
    <row r="443" spans="1:41" s="2" customFormat="1" ht="18.5" x14ac:dyDescent="0.35">
      <c r="A443" s="61">
        <v>2</v>
      </c>
      <c r="B443" s="85">
        <v>2</v>
      </c>
      <c r="C443" s="11" t="s">
        <v>322</v>
      </c>
      <c r="D443" s="386">
        <v>0</v>
      </c>
      <c r="E443" s="386">
        <v>0</v>
      </c>
      <c r="F443" s="386">
        <v>0</v>
      </c>
      <c r="G443" s="386">
        <v>0</v>
      </c>
      <c r="H443" s="386">
        <v>0</v>
      </c>
      <c r="I443" s="386">
        <v>0</v>
      </c>
      <c r="J443" s="386">
        <v>1</v>
      </c>
      <c r="K443" s="386">
        <v>0</v>
      </c>
      <c r="L443" s="386">
        <v>0</v>
      </c>
      <c r="M443" s="386">
        <v>0</v>
      </c>
      <c r="N443" s="386">
        <v>0</v>
      </c>
      <c r="O443" s="386">
        <v>0</v>
      </c>
      <c r="P443" s="386">
        <v>0</v>
      </c>
      <c r="Q443" s="386">
        <v>1</v>
      </c>
      <c r="R443" s="8">
        <v>0</v>
      </c>
      <c r="S443" s="8">
        <v>0</v>
      </c>
      <c r="T443" s="8">
        <v>0</v>
      </c>
      <c r="U443" s="8">
        <v>0</v>
      </c>
      <c r="V443" s="8">
        <v>0</v>
      </c>
      <c r="W443" s="8">
        <v>1</v>
      </c>
      <c r="X443" s="8">
        <v>0</v>
      </c>
      <c r="Y443" s="8">
        <v>0</v>
      </c>
      <c r="Z443" s="8">
        <v>0</v>
      </c>
      <c r="AA443" s="8">
        <v>0</v>
      </c>
      <c r="AB443" s="8">
        <v>0</v>
      </c>
      <c r="AC443" s="8">
        <v>0</v>
      </c>
      <c r="AD443" s="8">
        <v>0</v>
      </c>
      <c r="AE443" s="8">
        <v>0</v>
      </c>
      <c r="AF443" s="8">
        <v>0</v>
      </c>
      <c r="AG443" s="8">
        <v>0</v>
      </c>
      <c r="AH443" s="8">
        <v>1</v>
      </c>
      <c r="AI443" s="8">
        <v>0</v>
      </c>
      <c r="AJ443" s="8">
        <v>0</v>
      </c>
      <c r="AK443" s="8">
        <v>1</v>
      </c>
      <c r="AM443" s="51">
        <f t="shared" ref="AM443:AM446" si="62">SUM(D443:AK443)</f>
        <v>5</v>
      </c>
      <c r="AN443" s="7">
        <v>2</v>
      </c>
      <c r="AO443" s="256">
        <f t="shared" ref="AO443:AO446" si="63">AM443/AM$447</f>
        <v>0.14705882352941177</v>
      </c>
    </row>
    <row r="444" spans="1:41" s="2" customFormat="1" ht="18.5" x14ac:dyDescent="0.35">
      <c r="A444" s="61">
        <v>3</v>
      </c>
      <c r="B444" s="86">
        <v>3</v>
      </c>
      <c r="C444" s="11" t="s">
        <v>323</v>
      </c>
      <c r="D444" s="386">
        <v>0</v>
      </c>
      <c r="E444" s="386">
        <v>1</v>
      </c>
      <c r="F444" s="386">
        <v>0</v>
      </c>
      <c r="G444" s="386">
        <v>0</v>
      </c>
      <c r="H444" s="386">
        <v>0</v>
      </c>
      <c r="I444" s="386">
        <v>0</v>
      </c>
      <c r="J444" s="386">
        <v>0</v>
      </c>
      <c r="K444" s="386">
        <v>0</v>
      </c>
      <c r="L444" s="386">
        <v>1</v>
      </c>
      <c r="M444" s="386">
        <v>0</v>
      </c>
      <c r="N444" s="386">
        <v>0</v>
      </c>
      <c r="O444" s="386">
        <v>0</v>
      </c>
      <c r="P444" s="386">
        <v>0</v>
      </c>
      <c r="Q444" s="386">
        <v>0</v>
      </c>
      <c r="R444" s="8">
        <v>0</v>
      </c>
      <c r="S444" s="8">
        <v>0</v>
      </c>
      <c r="T444" s="8">
        <v>0</v>
      </c>
      <c r="U444" s="8">
        <v>0</v>
      </c>
      <c r="V444" s="8">
        <v>0</v>
      </c>
      <c r="W444" s="8">
        <v>0</v>
      </c>
      <c r="X444" s="8">
        <v>0</v>
      </c>
      <c r="Y444" s="8">
        <v>0</v>
      </c>
      <c r="Z444" s="8">
        <v>0</v>
      </c>
      <c r="AA444" s="8">
        <v>1</v>
      </c>
      <c r="AB444" s="8">
        <v>0</v>
      </c>
      <c r="AC444" s="8">
        <v>0</v>
      </c>
      <c r="AD444" s="8">
        <v>0</v>
      </c>
      <c r="AE444" s="8">
        <v>0</v>
      </c>
      <c r="AF444" s="8">
        <v>0</v>
      </c>
      <c r="AG444" s="8">
        <v>1</v>
      </c>
      <c r="AH444" s="8">
        <v>0</v>
      </c>
      <c r="AI444" s="8">
        <v>0</v>
      </c>
      <c r="AJ444" s="8">
        <v>0</v>
      </c>
      <c r="AK444" s="8">
        <v>0</v>
      </c>
      <c r="AM444" s="51">
        <f t="shared" si="62"/>
        <v>4</v>
      </c>
      <c r="AN444" s="7">
        <v>3</v>
      </c>
      <c r="AO444" s="256">
        <f t="shared" si="63"/>
        <v>0.11764705882352941</v>
      </c>
    </row>
    <row r="445" spans="1:41" s="2" customFormat="1" ht="18.5" x14ac:dyDescent="0.35">
      <c r="A445" s="61">
        <v>4</v>
      </c>
      <c r="B445" s="87">
        <v>4</v>
      </c>
      <c r="C445" s="11" t="s">
        <v>324</v>
      </c>
      <c r="D445" s="386">
        <v>0</v>
      </c>
      <c r="E445" s="386">
        <v>0</v>
      </c>
      <c r="F445" s="386">
        <v>0</v>
      </c>
      <c r="G445" s="386">
        <v>1</v>
      </c>
      <c r="H445" s="386">
        <v>0</v>
      </c>
      <c r="I445" s="386">
        <v>1</v>
      </c>
      <c r="J445" s="386">
        <v>0</v>
      </c>
      <c r="K445" s="386">
        <v>0</v>
      </c>
      <c r="L445" s="386">
        <v>0</v>
      </c>
      <c r="M445" s="386">
        <v>0</v>
      </c>
      <c r="N445" s="386">
        <v>1</v>
      </c>
      <c r="O445" s="386">
        <v>0</v>
      </c>
      <c r="P445" s="386">
        <v>0</v>
      </c>
      <c r="Q445" s="386">
        <v>0</v>
      </c>
      <c r="R445" s="8">
        <v>0</v>
      </c>
      <c r="S445" s="8">
        <v>0</v>
      </c>
      <c r="T445" s="8">
        <v>0</v>
      </c>
      <c r="U445" s="8">
        <v>0</v>
      </c>
      <c r="V445" s="8">
        <v>0</v>
      </c>
      <c r="W445" s="8">
        <v>0</v>
      </c>
      <c r="X445" s="8">
        <v>0</v>
      </c>
      <c r="Y445" s="8">
        <v>1</v>
      </c>
      <c r="Z445" s="8">
        <v>0</v>
      </c>
      <c r="AA445" s="8">
        <v>0</v>
      </c>
      <c r="AB445" s="8">
        <v>0</v>
      </c>
      <c r="AC445" s="8">
        <v>1</v>
      </c>
      <c r="AD445" s="8">
        <v>1</v>
      </c>
      <c r="AE445" s="8">
        <v>0</v>
      </c>
      <c r="AF445" s="8">
        <v>0</v>
      </c>
      <c r="AG445" s="8">
        <v>0</v>
      </c>
      <c r="AH445" s="8">
        <v>0</v>
      </c>
      <c r="AI445" s="8">
        <v>1</v>
      </c>
      <c r="AJ445" s="8">
        <v>1</v>
      </c>
      <c r="AK445" s="8">
        <v>0</v>
      </c>
      <c r="AM445" s="51">
        <f t="shared" si="62"/>
        <v>8</v>
      </c>
      <c r="AN445" s="7">
        <v>4</v>
      </c>
      <c r="AO445" s="256">
        <f t="shared" si="63"/>
        <v>0.23529411764705882</v>
      </c>
    </row>
    <row r="446" spans="1:41" s="2" customFormat="1" ht="18.5" x14ac:dyDescent="0.35">
      <c r="A446" s="61">
        <v>5</v>
      </c>
      <c r="B446" s="88">
        <v>5</v>
      </c>
      <c r="C446" s="11" t="s">
        <v>325</v>
      </c>
      <c r="D446" s="387">
        <v>1</v>
      </c>
      <c r="E446" s="387">
        <v>0</v>
      </c>
      <c r="F446" s="387">
        <v>1</v>
      </c>
      <c r="G446" s="387">
        <v>0</v>
      </c>
      <c r="H446" s="387">
        <v>1</v>
      </c>
      <c r="I446" s="387">
        <v>0</v>
      </c>
      <c r="J446" s="387">
        <v>0</v>
      </c>
      <c r="K446" s="387">
        <v>1</v>
      </c>
      <c r="L446" s="387">
        <v>0</v>
      </c>
      <c r="M446" s="387">
        <v>1</v>
      </c>
      <c r="N446" s="387">
        <v>0</v>
      </c>
      <c r="O446" s="387">
        <v>1</v>
      </c>
      <c r="P446" s="387">
        <v>1</v>
      </c>
      <c r="Q446" s="387">
        <v>0</v>
      </c>
      <c r="R446" s="382">
        <v>1</v>
      </c>
      <c r="S446" s="382">
        <v>1</v>
      </c>
      <c r="T446" s="382">
        <v>1</v>
      </c>
      <c r="U446" s="382">
        <v>1</v>
      </c>
      <c r="V446" s="382">
        <v>1</v>
      </c>
      <c r="W446" s="382">
        <v>0</v>
      </c>
      <c r="X446" s="382">
        <v>1</v>
      </c>
      <c r="Y446" s="382">
        <v>0</v>
      </c>
      <c r="Z446" s="382">
        <v>1</v>
      </c>
      <c r="AA446" s="8">
        <v>0</v>
      </c>
      <c r="AB446" s="8">
        <v>1</v>
      </c>
      <c r="AC446" s="8">
        <v>0</v>
      </c>
      <c r="AD446" s="8">
        <v>0</v>
      </c>
      <c r="AE446" s="8">
        <v>1</v>
      </c>
      <c r="AF446" s="8">
        <v>1</v>
      </c>
      <c r="AG446" s="8">
        <v>0</v>
      </c>
      <c r="AH446" s="8">
        <v>0</v>
      </c>
      <c r="AI446" s="8">
        <v>0</v>
      </c>
      <c r="AJ446" s="8">
        <v>0</v>
      </c>
      <c r="AK446" s="8">
        <v>0</v>
      </c>
      <c r="AM446" s="51">
        <f t="shared" si="62"/>
        <v>17</v>
      </c>
      <c r="AN446" s="7">
        <v>5</v>
      </c>
      <c r="AO446" s="256">
        <f t="shared" si="63"/>
        <v>0.5</v>
      </c>
    </row>
    <row r="447" spans="1:41" s="2" customFormat="1" ht="18.5" x14ac:dyDescent="0.35">
      <c r="C447" s="381" t="s">
        <v>424</v>
      </c>
      <c r="D447" s="332">
        <f>($B$7*D442)+($B$8*D443)+($B$9*D444)+($B$10*D445)+($B$11*D446)</f>
        <v>5</v>
      </c>
      <c r="E447" s="332">
        <f t="shared" ref="E447:AK447" si="64">($B$7*E442)+($B$8*E443)+($B$9*E444)+($B$10*E445)+($B$11*E446)</f>
        <v>3</v>
      </c>
      <c r="F447" s="332">
        <f t="shared" si="64"/>
        <v>5</v>
      </c>
      <c r="G447" s="332">
        <f t="shared" si="64"/>
        <v>4</v>
      </c>
      <c r="H447" s="332">
        <f t="shared" si="64"/>
        <v>5</v>
      </c>
      <c r="I447" s="332">
        <f t="shared" si="64"/>
        <v>4</v>
      </c>
      <c r="J447" s="385">
        <f t="shared" si="64"/>
        <v>2</v>
      </c>
      <c r="K447" s="384">
        <f t="shared" si="64"/>
        <v>5</v>
      </c>
      <c r="L447" s="385">
        <f t="shared" si="64"/>
        <v>3</v>
      </c>
      <c r="M447" s="384">
        <f t="shared" si="64"/>
        <v>5</v>
      </c>
      <c r="N447" s="332">
        <f t="shared" si="64"/>
        <v>4</v>
      </c>
      <c r="O447" s="384">
        <f t="shared" si="64"/>
        <v>5</v>
      </c>
      <c r="P447" s="332">
        <f t="shared" si="64"/>
        <v>5</v>
      </c>
      <c r="Q447" s="385">
        <f t="shared" si="64"/>
        <v>2</v>
      </c>
      <c r="R447" s="384">
        <f t="shared" si="64"/>
        <v>5</v>
      </c>
      <c r="S447" s="332">
        <f t="shared" si="64"/>
        <v>5</v>
      </c>
      <c r="T447" s="332">
        <f t="shared" si="64"/>
        <v>5</v>
      </c>
      <c r="U447" s="332">
        <f t="shared" si="64"/>
        <v>5</v>
      </c>
      <c r="V447" s="332">
        <f t="shared" si="64"/>
        <v>5</v>
      </c>
      <c r="W447" s="332">
        <f t="shared" si="64"/>
        <v>2</v>
      </c>
      <c r="X447" s="332">
        <f t="shared" si="64"/>
        <v>5</v>
      </c>
      <c r="Y447" s="332">
        <f t="shared" si="64"/>
        <v>4</v>
      </c>
      <c r="Z447" s="384">
        <f t="shared" si="64"/>
        <v>5</v>
      </c>
      <c r="AA447" s="2">
        <f t="shared" si="64"/>
        <v>3</v>
      </c>
      <c r="AB447" s="2">
        <f t="shared" si="64"/>
        <v>5</v>
      </c>
      <c r="AC447" s="2">
        <f t="shared" si="64"/>
        <v>4</v>
      </c>
      <c r="AD447" s="2">
        <f t="shared" si="64"/>
        <v>4</v>
      </c>
      <c r="AE447" s="2">
        <f t="shared" si="64"/>
        <v>5</v>
      </c>
      <c r="AF447" s="2">
        <f t="shared" si="64"/>
        <v>5</v>
      </c>
      <c r="AG447" s="2">
        <f t="shared" si="64"/>
        <v>3</v>
      </c>
      <c r="AH447" s="2">
        <f t="shared" si="64"/>
        <v>2</v>
      </c>
      <c r="AI447" s="2">
        <f t="shared" si="64"/>
        <v>4</v>
      </c>
      <c r="AJ447" s="2">
        <f t="shared" si="64"/>
        <v>4</v>
      </c>
      <c r="AK447" s="2">
        <f t="shared" si="64"/>
        <v>2</v>
      </c>
      <c r="AM447" s="9">
        <f>SUM(AM442:AM446)</f>
        <v>34</v>
      </c>
      <c r="AO447" s="10">
        <f>SUM(AO442:AO446)</f>
        <v>1</v>
      </c>
    </row>
    <row r="448" spans="1:41" s="2" customFormat="1" ht="18.5" x14ac:dyDescent="0.35">
      <c r="C448" s="381" t="s">
        <v>423</v>
      </c>
      <c r="D448" s="332">
        <v>5</v>
      </c>
      <c r="E448" s="332">
        <v>3</v>
      </c>
      <c r="F448" s="332">
        <v>5</v>
      </c>
      <c r="G448" s="332">
        <v>4</v>
      </c>
      <c r="H448" s="332">
        <v>5</v>
      </c>
      <c r="I448" s="332">
        <v>4</v>
      </c>
      <c r="J448" s="332">
        <v>3</v>
      </c>
      <c r="K448" s="332">
        <v>4</v>
      </c>
      <c r="L448" s="332">
        <v>5</v>
      </c>
      <c r="M448" s="332">
        <v>4</v>
      </c>
      <c r="N448" s="332">
        <v>4</v>
      </c>
      <c r="O448" s="332">
        <v>1</v>
      </c>
      <c r="P448" s="332">
        <v>5</v>
      </c>
      <c r="Q448" s="332">
        <v>5</v>
      </c>
      <c r="R448" s="332">
        <v>4</v>
      </c>
      <c r="S448" s="332">
        <v>5</v>
      </c>
      <c r="T448" s="332">
        <v>5</v>
      </c>
      <c r="U448" s="332">
        <v>5</v>
      </c>
      <c r="V448" s="332">
        <v>5</v>
      </c>
      <c r="W448" s="332">
        <v>2</v>
      </c>
      <c r="X448" s="332">
        <v>5</v>
      </c>
      <c r="Y448" s="332">
        <v>4</v>
      </c>
      <c r="Z448" s="332">
        <v>1</v>
      </c>
    </row>
    <row r="449" spans="1:57" s="2" customFormat="1" x14ac:dyDescent="0.35"/>
    <row r="450" spans="1:57" s="2" customFormat="1" ht="21" x14ac:dyDescent="0.35">
      <c r="A450" s="46" t="s">
        <v>326</v>
      </c>
      <c r="B450" s="76"/>
      <c r="C450" s="19" t="s">
        <v>327</v>
      </c>
    </row>
    <row r="451" spans="1:57" s="2" customFormat="1" x14ac:dyDescent="0.35">
      <c r="D451" s="337" t="s">
        <v>20</v>
      </c>
      <c r="E451" s="335" t="s">
        <v>21</v>
      </c>
      <c r="F451" s="334" t="s">
        <v>23</v>
      </c>
      <c r="G451" s="334" t="s">
        <v>26</v>
      </c>
      <c r="H451" s="334" t="s">
        <v>29</v>
      </c>
      <c r="I451" s="334" t="s">
        <v>32</v>
      </c>
      <c r="J451" s="334" t="s">
        <v>35</v>
      </c>
      <c r="K451" s="334" t="s">
        <v>38</v>
      </c>
      <c r="L451" s="334" t="s">
        <v>41</v>
      </c>
      <c r="M451" s="334" t="s">
        <v>44</v>
      </c>
      <c r="N451" s="334" t="s">
        <v>47</v>
      </c>
      <c r="O451" s="334" t="s">
        <v>50</v>
      </c>
      <c r="P451" s="334" t="s">
        <v>51</v>
      </c>
      <c r="Q451" s="334" t="s">
        <v>52</v>
      </c>
      <c r="R451" s="334" t="s">
        <v>53</v>
      </c>
      <c r="S451" s="334" t="s">
        <v>54</v>
      </c>
      <c r="T451" s="334" t="s">
        <v>55</v>
      </c>
      <c r="U451" s="334" t="s">
        <v>56</v>
      </c>
      <c r="V451" s="334" t="s">
        <v>57</v>
      </c>
      <c r="W451" s="334" t="s">
        <v>58</v>
      </c>
      <c r="X451" s="334" t="s">
        <v>59</v>
      </c>
      <c r="Y451" s="334" t="s">
        <v>60</v>
      </c>
      <c r="Z451" s="334" t="s">
        <v>61</v>
      </c>
      <c r="AA451" s="334" t="s">
        <v>62</v>
      </c>
      <c r="AB451" s="334" t="s">
        <v>63</v>
      </c>
      <c r="AC451" s="334" t="s">
        <v>64</v>
      </c>
      <c r="AD451" s="334" t="s">
        <v>65</v>
      </c>
      <c r="AE451" s="334" t="s">
        <v>66</v>
      </c>
      <c r="AF451" s="334" t="s">
        <v>67</v>
      </c>
      <c r="AG451" s="334" t="s">
        <v>68</v>
      </c>
      <c r="AH451" s="334" t="s">
        <v>69</v>
      </c>
      <c r="AI451" s="334" t="s">
        <v>70</v>
      </c>
      <c r="AJ451" s="334" t="s">
        <v>71</v>
      </c>
      <c r="AK451" s="336" t="s">
        <v>72</v>
      </c>
      <c r="AM451" s="6" t="s">
        <v>179</v>
      </c>
      <c r="AN451" s="7" t="s">
        <v>189</v>
      </c>
      <c r="AO451" s="7" t="s">
        <v>190</v>
      </c>
    </row>
    <row r="452" spans="1:57" s="2" customFormat="1" ht="18.5" x14ac:dyDescent="0.35">
      <c r="A452" s="61">
        <v>1</v>
      </c>
      <c r="B452" s="84">
        <v>1</v>
      </c>
      <c r="C452" s="11" t="s">
        <v>290</v>
      </c>
      <c r="D452" s="386">
        <v>0</v>
      </c>
      <c r="E452" s="386">
        <v>0</v>
      </c>
      <c r="F452" s="386">
        <v>0</v>
      </c>
      <c r="G452" s="386">
        <v>0</v>
      </c>
      <c r="H452" s="386">
        <v>0</v>
      </c>
      <c r="I452" s="386">
        <v>0</v>
      </c>
      <c r="J452" s="386">
        <v>0</v>
      </c>
      <c r="K452" s="386">
        <v>0</v>
      </c>
      <c r="L452" s="386">
        <v>0</v>
      </c>
      <c r="M452" s="386">
        <v>1</v>
      </c>
      <c r="N452" s="386">
        <v>0</v>
      </c>
      <c r="O452" s="386">
        <v>0</v>
      </c>
      <c r="P452" s="386">
        <v>0</v>
      </c>
      <c r="Q452" s="386">
        <v>0</v>
      </c>
      <c r="R452" s="8">
        <v>0</v>
      </c>
      <c r="S452" s="8">
        <v>1</v>
      </c>
      <c r="T452" s="8">
        <v>0</v>
      </c>
      <c r="U452" s="8">
        <v>0</v>
      </c>
      <c r="V452" s="8">
        <v>0</v>
      </c>
      <c r="W452" s="8">
        <v>0</v>
      </c>
      <c r="X452" s="8">
        <v>0</v>
      </c>
      <c r="Y452" s="8">
        <v>0</v>
      </c>
      <c r="Z452" s="8">
        <v>0</v>
      </c>
      <c r="AA452" s="8">
        <v>0</v>
      </c>
      <c r="AB452" s="8">
        <v>0</v>
      </c>
      <c r="AC452" s="8">
        <v>1</v>
      </c>
      <c r="AD452" s="8">
        <v>0</v>
      </c>
      <c r="AE452" s="8">
        <v>0</v>
      </c>
      <c r="AF452" s="8">
        <v>0</v>
      </c>
      <c r="AG452" s="8">
        <v>0</v>
      </c>
      <c r="AH452" s="8">
        <v>1</v>
      </c>
      <c r="AI452" s="8">
        <v>0</v>
      </c>
      <c r="AJ452" s="8">
        <v>0</v>
      </c>
      <c r="AK452" s="8">
        <v>0</v>
      </c>
      <c r="AM452" s="51">
        <f>SUM(D452:AK452)</f>
        <v>4</v>
      </c>
      <c r="AN452" s="7">
        <v>1</v>
      </c>
      <c r="AO452" s="256">
        <f>AM452/AM$457</f>
        <v>0.11764705882352941</v>
      </c>
    </row>
    <row r="453" spans="1:57" s="2" customFormat="1" ht="18.5" x14ac:dyDescent="0.35">
      <c r="A453" s="61">
        <v>2</v>
      </c>
      <c r="B453" s="85">
        <v>2</v>
      </c>
      <c r="C453" s="11" t="s">
        <v>322</v>
      </c>
      <c r="D453" s="386">
        <v>0</v>
      </c>
      <c r="E453" s="386">
        <v>1</v>
      </c>
      <c r="F453" s="386">
        <v>0</v>
      </c>
      <c r="G453" s="386">
        <v>0</v>
      </c>
      <c r="H453" s="386">
        <v>0</v>
      </c>
      <c r="I453" s="386">
        <v>0</v>
      </c>
      <c r="J453" s="386">
        <v>0</v>
      </c>
      <c r="K453" s="386">
        <v>1</v>
      </c>
      <c r="L453" s="386">
        <v>0</v>
      </c>
      <c r="M453" s="386">
        <v>0</v>
      </c>
      <c r="N453" s="386">
        <v>0</v>
      </c>
      <c r="O453" s="386">
        <v>1</v>
      </c>
      <c r="P453" s="386">
        <v>0</v>
      </c>
      <c r="Q453" s="386">
        <v>0</v>
      </c>
      <c r="R453" s="8">
        <v>0</v>
      </c>
      <c r="S453" s="8">
        <v>0</v>
      </c>
      <c r="T453" s="8">
        <v>0</v>
      </c>
      <c r="U453" s="8">
        <v>1</v>
      </c>
      <c r="V453" s="8">
        <v>0</v>
      </c>
      <c r="W453" s="8">
        <v>1</v>
      </c>
      <c r="X453" s="8">
        <v>0</v>
      </c>
      <c r="Y453" s="8">
        <v>0</v>
      </c>
      <c r="Z453" s="8">
        <v>1</v>
      </c>
      <c r="AA453" s="8">
        <v>0</v>
      </c>
      <c r="AB453" s="8">
        <v>0</v>
      </c>
      <c r="AC453" s="8">
        <v>0</v>
      </c>
      <c r="AD453" s="8">
        <v>0</v>
      </c>
      <c r="AE453" s="8">
        <v>0</v>
      </c>
      <c r="AF453" s="8">
        <v>0</v>
      </c>
      <c r="AG453" s="8">
        <v>0</v>
      </c>
      <c r="AH453" s="8">
        <v>0</v>
      </c>
      <c r="AI453" s="8">
        <v>1</v>
      </c>
      <c r="AJ453" s="8">
        <v>0</v>
      </c>
      <c r="AK453" s="8">
        <v>1</v>
      </c>
      <c r="AM453" s="51">
        <f t="shared" ref="AM453:AM456" si="65">SUM(D453:AK453)</f>
        <v>8</v>
      </c>
      <c r="AN453" s="7">
        <v>2</v>
      </c>
      <c r="AO453" s="256">
        <f t="shared" ref="AO453:AO456" si="66">AM453/AM$457</f>
        <v>0.23529411764705882</v>
      </c>
    </row>
    <row r="454" spans="1:57" s="2" customFormat="1" ht="18.5" x14ac:dyDescent="0.35">
      <c r="A454" s="61">
        <v>3</v>
      </c>
      <c r="B454" s="86">
        <v>3</v>
      </c>
      <c r="C454" s="11" t="s">
        <v>323</v>
      </c>
      <c r="D454" s="386">
        <v>0</v>
      </c>
      <c r="E454" s="386">
        <v>0</v>
      </c>
      <c r="F454" s="386">
        <v>0</v>
      </c>
      <c r="G454" s="386">
        <v>0</v>
      </c>
      <c r="H454" s="386">
        <v>0</v>
      </c>
      <c r="I454" s="386">
        <v>1</v>
      </c>
      <c r="J454" s="386">
        <v>1</v>
      </c>
      <c r="K454" s="386">
        <v>0</v>
      </c>
      <c r="L454" s="386">
        <v>1</v>
      </c>
      <c r="M454" s="386">
        <v>0</v>
      </c>
      <c r="N454" s="386">
        <v>1</v>
      </c>
      <c r="O454" s="386">
        <v>0</v>
      </c>
      <c r="P454" s="386">
        <v>0</v>
      </c>
      <c r="Q454" s="386">
        <v>1</v>
      </c>
      <c r="R454" s="8">
        <v>1</v>
      </c>
      <c r="S454" s="8">
        <v>0</v>
      </c>
      <c r="T454" s="8">
        <v>0</v>
      </c>
      <c r="U454" s="8">
        <v>0</v>
      </c>
      <c r="V454" s="8">
        <v>0</v>
      </c>
      <c r="W454" s="8">
        <v>0</v>
      </c>
      <c r="X454" s="8">
        <v>0</v>
      </c>
      <c r="Y454" s="8">
        <v>0</v>
      </c>
      <c r="Z454" s="8">
        <v>0</v>
      </c>
      <c r="AA454" s="8">
        <v>0</v>
      </c>
      <c r="AB454" s="8">
        <v>0</v>
      </c>
      <c r="AC454" s="8">
        <v>0</v>
      </c>
      <c r="AD454" s="8">
        <v>0</v>
      </c>
      <c r="AE454" s="8">
        <v>0</v>
      </c>
      <c r="AF454" s="8">
        <v>0</v>
      </c>
      <c r="AG454" s="8">
        <v>1</v>
      </c>
      <c r="AH454" s="8">
        <v>0</v>
      </c>
      <c r="AI454" s="8">
        <v>0</v>
      </c>
      <c r="AJ454" s="8">
        <v>0</v>
      </c>
      <c r="AK454" s="8">
        <v>0</v>
      </c>
      <c r="AM454" s="51">
        <f t="shared" si="65"/>
        <v>7</v>
      </c>
      <c r="AN454" s="7">
        <v>3</v>
      </c>
      <c r="AO454" s="256">
        <f t="shared" si="66"/>
        <v>0.20588235294117646</v>
      </c>
    </row>
    <row r="455" spans="1:57" s="2" customFormat="1" ht="18.5" x14ac:dyDescent="0.35">
      <c r="A455" s="61">
        <v>4</v>
      </c>
      <c r="B455" s="87">
        <v>4</v>
      </c>
      <c r="C455" s="11" t="s">
        <v>324</v>
      </c>
      <c r="D455" s="386">
        <v>1</v>
      </c>
      <c r="E455" s="386">
        <v>0</v>
      </c>
      <c r="F455" s="386">
        <v>0</v>
      </c>
      <c r="G455" s="386">
        <v>1</v>
      </c>
      <c r="H455" s="386">
        <v>0</v>
      </c>
      <c r="I455" s="386">
        <v>0</v>
      </c>
      <c r="J455" s="386">
        <v>0</v>
      </c>
      <c r="K455" s="386">
        <v>0</v>
      </c>
      <c r="L455" s="386">
        <v>0</v>
      </c>
      <c r="M455" s="386">
        <v>0</v>
      </c>
      <c r="N455" s="386">
        <v>0</v>
      </c>
      <c r="O455" s="386">
        <v>0</v>
      </c>
      <c r="P455" s="386">
        <v>0</v>
      </c>
      <c r="Q455" s="386">
        <v>0</v>
      </c>
      <c r="R455" s="8">
        <v>0</v>
      </c>
      <c r="S455" s="8">
        <v>0</v>
      </c>
      <c r="T455" s="8">
        <v>0</v>
      </c>
      <c r="U455" s="8">
        <v>0</v>
      </c>
      <c r="V455" s="8">
        <v>1</v>
      </c>
      <c r="W455" s="8">
        <v>0</v>
      </c>
      <c r="X455" s="8">
        <v>1</v>
      </c>
      <c r="Y455" s="8">
        <v>1</v>
      </c>
      <c r="Z455" s="8">
        <v>0</v>
      </c>
      <c r="AA455" s="8">
        <v>1</v>
      </c>
      <c r="AB455" s="8">
        <v>0</v>
      </c>
      <c r="AC455" s="8">
        <v>0</v>
      </c>
      <c r="AD455" s="8">
        <v>1</v>
      </c>
      <c r="AE455" s="8">
        <v>0</v>
      </c>
      <c r="AF455" s="8">
        <v>0</v>
      </c>
      <c r="AG455" s="8">
        <v>0</v>
      </c>
      <c r="AH455" s="8">
        <v>0</v>
      </c>
      <c r="AI455" s="8">
        <v>0</v>
      </c>
      <c r="AJ455" s="8">
        <v>0</v>
      </c>
      <c r="AK455" s="8">
        <v>0</v>
      </c>
      <c r="AM455" s="51">
        <f t="shared" si="65"/>
        <v>7</v>
      </c>
      <c r="AN455" s="7">
        <v>4</v>
      </c>
      <c r="AO455" s="256">
        <f t="shared" si="66"/>
        <v>0.20588235294117646</v>
      </c>
    </row>
    <row r="456" spans="1:57" s="2" customFormat="1" ht="18.5" x14ac:dyDescent="0.35">
      <c r="A456" s="61">
        <v>5</v>
      </c>
      <c r="B456" s="88">
        <v>5</v>
      </c>
      <c r="C456" s="11" t="s">
        <v>325</v>
      </c>
      <c r="D456" s="387">
        <v>0</v>
      </c>
      <c r="E456" s="387">
        <v>0</v>
      </c>
      <c r="F456" s="387">
        <v>1</v>
      </c>
      <c r="G456" s="387">
        <v>0</v>
      </c>
      <c r="H456" s="387">
        <v>1</v>
      </c>
      <c r="I456" s="387">
        <v>0</v>
      </c>
      <c r="J456" s="387">
        <v>0</v>
      </c>
      <c r="K456" s="387">
        <v>0</v>
      </c>
      <c r="L456" s="387">
        <v>0</v>
      </c>
      <c r="M456" s="387">
        <v>0</v>
      </c>
      <c r="N456" s="387">
        <v>0</v>
      </c>
      <c r="O456" s="387">
        <v>0</v>
      </c>
      <c r="P456" s="387">
        <v>1</v>
      </c>
      <c r="Q456" s="387">
        <v>0</v>
      </c>
      <c r="R456" s="382">
        <v>0</v>
      </c>
      <c r="S456" s="382">
        <v>0</v>
      </c>
      <c r="T456" s="382">
        <v>1</v>
      </c>
      <c r="U456" s="382">
        <v>0</v>
      </c>
      <c r="V456" s="382">
        <v>0</v>
      </c>
      <c r="W456" s="382">
        <v>0</v>
      </c>
      <c r="X456" s="382">
        <v>0</v>
      </c>
      <c r="Y456" s="382">
        <v>0</v>
      </c>
      <c r="Z456" s="382">
        <v>0</v>
      </c>
      <c r="AA456" s="8">
        <v>0</v>
      </c>
      <c r="AB456" s="8">
        <v>1</v>
      </c>
      <c r="AC456" s="8">
        <v>0</v>
      </c>
      <c r="AD456" s="8">
        <v>0</v>
      </c>
      <c r="AE456" s="8">
        <v>1</v>
      </c>
      <c r="AF456" s="8">
        <v>1</v>
      </c>
      <c r="AG456" s="8">
        <v>0</v>
      </c>
      <c r="AH456" s="8">
        <v>0</v>
      </c>
      <c r="AI456" s="8">
        <v>0</v>
      </c>
      <c r="AJ456" s="8">
        <v>1</v>
      </c>
      <c r="AK456" s="8">
        <v>0</v>
      </c>
      <c r="AM456" s="51">
        <f t="shared" si="65"/>
        <v>8</v>
      </c>
      <c r="AN456" s="7">
        <v>5</v>
      </c>
      <c r="AO456" s="256">
        <f t="shared" si="66"/>
        <v>0.23529411764705882</v>
      </c>
    </row>
    <row r="457" spans="1:57" s="2" customFormat="1" ht="18.5" x14ac:dyDescent="0.35">
      <c r="C457" s="381" t="s">
        <v>424</v>
      </c>
      <c r="D457" s="332">
        <f>($B$7*D452)+($B$8*D453)+($B$9*D454)+($B$10*D455)+($B$11*D456)</f>
        <v>4</v>
      </c>
      <c r="E457" s="385">
        <f t="shared" ref="E457:AK457" si="67">($B$7*E452)+($B$8*E453)+($B$9*E454)+($B$10*E455)+($B$11*E456)</f>
        <v>2</v>
      </c>
      <c r="F457" s="384">
        <f t="shared" si="67"/>
        <v>5</v>
      </c>
      <c r="G457" s="384">
        <f t="shared" si="67"/>
        <v>4</v>
      </c>
      <c r="H457" s="332">
        <f t="shared" si="67"/>
        <v>5</v>
      </c>
      <c r="I457" s="332">
        <f t="shared" si="67"/>
        <v>3</v>
      </c>
      <c r="J457" s="384">
        <f t="shared" si="67"/>
        <v>3</v>
      </c>
      <c r="K457" s="332">
        <f t="shared" si="67"/>
        <v>2</v>
      </c>
      <c r="L457" s="385">
        <f t="shared" si="67"/>
        <v>3</v>
      </c>
      <c r="M457" s="332">
        <f t="shared" si="67"/>
        <v>1</v>
      </c>
      <c r="N457" s="332">
        <f t="shared" si="67"/>
        <v>3</v>
      </c>
      <c r="O457" s="385">
        <f t="shared" si="67"/>
        <v>2</v>
      </c>
      <c r="P457" s="384">
        <f t="shared" si="67"/>
        <v>5</v>
      </c>
      <c r="Q457" s="332">
        <f t="shared" si="67"/>
        <v>3</v>
      </c>
      <c r="R457" s="384">
        <f t="shared" si="67"/>
        <v>3</v>
      </c>
      <c r="S457" s="332">
        <f t="shared" si="67"/>
        <v>1</v>
      </c>
      <c r="T457" s="384">
        <f t="shared" si="67"/>
        <v>5</v>
      </c>
      <c r="U457" s="384">
        <f t="shared" si="67"/>
        <v>2</v>
      </c>
      <c r="V457" s="332">
        <f t="shared" si="67"/>
        <v>4</v>
      </c>
      <c r="W457" s="384">
        <f t="shared" si="67"/>
        <v>2</v>
      </c>
      <c r="X457" s="384">
        <f t="shared" si="67"/>
        <v>4</v>
      </c>
      <c r="Y457" s="384">
        <f t="shared" si="67"/>
        <v>4</v>
      </c>
      <c r="Z457" s="384">
        <f t="shared" si="67"/>
        <v>2</v>
      </c>
      <c r="AA457" s="2">
        <f t="shared" si="67"/>
        <v>4</v>
      </c>
      <c r="AB457" s="2">
        <f t="shared" si="67"/>
        <v>5</v>
      </c>
      <c r="AC457" s="2">
        <f t="shared" si="67"/>
        <v>1</v>
      </c>
      <c r="AD457" s="2">
        <f t="shared" si="67"/>
        <v>4</v>
      </c>
      <c r="AE457" s="2">
        <f t="shared" si="67"/>
        <v>5</v>
      </c>
      <c r="AF457" s="2">
        <f t="shared" si="67"/>
        <v>5</v>
      </c>
      <c r="AG457" s="2">
        <f t="shared" si="67"/>
        <v>3</v>
      </c>
      <c r="AH457" s="2">
        <f t="shared" si="67"/>
        <v>1</v>
      </c>
      <c r="AI457" s="2">
        <f t="shared" si="67"/>
        <v>2</v>
      </c>
      <c r="AJ457" s="2">
        <f t="shared" si="67"/>
        <v>5</v>
      </c>
      <c r="AK457" s="2">
        <f t="shared" si="67"/>
        <v>2</v>
      </c>
      <c r="AM457" s="9">
        <f>SUM(AM452:AM456)</f>
        <v>34</v>
      </c>
      <c r="AO457" s="10">
        <f>SUM(AO452:AO456)</f>
        <v>1</v>
      </c>
    </row>
    <row r="458" spans="1:57" s="2" customFormat="1" ht="18.5" x14ac:dyDescent="0.35">
      <c r="C458" s="381" t="s">
        <v>423</v>
      </c>
      <c r="D458" s="332">
        <v>4</v>
      </c>
      <c r="E458" s="332">
        <v>3</v>
      </c>
      <c r="F458" s="332">
        <v>3</v>
      </c>
      <c r="G458" s="332">
        <v>3</v>
      </c>
      <c r="H458" s="332">
        <v>5</v>
      </c>
      <c r="I458" s="332">
        <v>3</v>
      </c>
      <c r="J458" s="332">
        <v>2</v>
      </c>
      <c r="K458" s="332">
        <v>2</v>
      </c>
      <c r="L458" s="332">
        <v>5</v>
      </c>
      <c r="M458" s="332">
        <v>1</v>
      </c>
      <c r="N458" s="332">
        <v>3</v>
      </c>
      <c r="O458" s="332">
        <v>3</v>
      </c>
      <c r="P458" s="332">
        <v>3</v>
      </c>
      <c r="Q458" s="332">
        <v>3</v>
      </c>
      <c r="R458" s="332">
        <v>2</v>
      </c>
      <c r="S458" s="332">
        <v>1</v>
      </c>
      <c r="T458" s="332">
        <v>2</v>
      </c>
      <c r="U458" s="332">
        <v>1</v>
      </c>
      <c r="V458" s="332">
        <v>4</v>
      </c>
      <c r="W458" s="332">
        <v>1</v>
      </c>
      <c r="X458" s="332">
        <v>3</v>
      </c>
      <c r="Y458" s="332">
        <v>3</v>
      </c>
      <c r="Z458" s="332">
        <v>1</v>
      </c>
    </row>
    <row r="459" spans="1:57" x14ac:dyDescent="0.3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row>
    <row r="460" spans="1:57" ht="42" x14ac:dyDescent="0.35">
      <c r="A460" s="25" t="s">
        <v>328</v>
      </c>
      <c r="B460" s="29"/>
      <c r="C460" s="50" t="s">
        <v>329</v>
      </c>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row>
    <row r="461" spans="1:57" x14ac:dyDescent="0.35">
      <c r="A461" s="2"/>
      <c r="B461" s="2"/>
      <c r="C461" s="2"/>
      <c r="D461" s="337" t="s">
        <v>20</v>
      </c>
      <c r="E461" s="335" t="s">
        <v>21</v>
      </c>
      <c r="F461" s="334" t="s">
        <v>23</v>
      </c>
      <c r="G461" s="334" t="s">
        <v>26</v>
      </c>
      <c r="H461" s="334" t="s">
        <v>29</v>
      </c>
      <c r="I461" s="334" t="s">
        <v>32</v>
      </c>
      <c r="J461" s="334" t="s">
        <v>35</v>
      </c>
      <c r="K461" s="334" t="s">
        <v>38</v>
      </c>
      <c r="L461" s="334" t="s">
        <v>41</v>
      </c>
      <c r="M461" s="334" t="s">
        <v>44</v>
      </c>
      <c r="N461" s="334" t="s">
        <v>47</v>
      </c>
      <c r="O461" s="334" t="s">
        <v>50</v>
      </c>
      <c r="P461" s="334" t="s">
        <v>51</v>
      </c>
      <c r="Q461" s="334" t="s">
        <v>52</v>
      </c>
      <c r="R461" s="334" t="s">
        <v>53</v>
      </c>
      <c r="S461" s="334" t="s">
        <v>54</v>
      </c>
      <c r="T461" s="334" t="s">
        <v>55</v>
      </c>
      <c r="U461" s="334" t="s">
        <v>56</v>
      </c>
      <c r="V461" s="334" t="s">
        <v>57</v>
      </c>
      <c r="W461" s="334" t="s">
        <v>58</v>
      </c>
      <c r="X461" s="334" t="s">
        <v>59</v>
      </c>
      <c r="Y461" s="334" t="s">
        <v>60</v>
      </c>
      <c r="Z461" s="334" t="s">
        <v>61</v>
      </c>
      <c r="AA461" s="334" t="s">
        <v>62</v>
      </c>
      <c r="AB461" s="334" t="s">
        <v>63</v>
      </c>
      <c r="AC461" s="334" t="s">
        <v>64</v>
      </c>
      <c r="AD461" s="334" t="s">
        <v>65</v>
      </c>
      <c r="AE461" s="334" t="s">
        <v>66</v>
      </c>
      <c r="AF461" s="334" t="s">
        <v>67</v>
      </c>
      <c r="AG461" s="334" t="s">
        <v>68</v>
      </c>
      <c r="AH461" s="334" t="s">
        <v>69</v>
      </c>
      <c r="AI461" s="334" t="s">
        <v>70</v>
      </c>
      <c r="AJ461" s="334" t="s">
        <v>71</v>
      </c>
      <c r="AK461" s="336" t="s">
        <v>72</v>
      </c>
      <c r="AL461" s="2"/>
      <c r="AM461" s="6" t="s">
        <v>179</v>
      </c>
      <c r="AN461" s="7" t="s">
        <v>189</v>
      </c>
      <c r="AO461" s="7" t="s">
        <v>190</v>
      </c>
      <c r="AP461" s="2"/>
      <c r="AQ461" s="2"/>
      <c r="AR461" s="2"/>
      <c r="AS461" s="2"/>
      <c r="AT461" s="2"/>
      <c r="AU461" s="2"/>
      <c r="AV461" s="2"/>
      <c r="AW461" s="2"/>
      <c r="AX461" s="2"/>
      <c r="AY461" s="2"/>
      <c r="AZ461" s="2"/>
      <c r="BA461" s="2"/>
      <c r="BB461" s="2"/>
      <c r="BC461" s="2"/>
      <c r="BD461" s="2"/>
      <c r="BE461" s="2"/>
    </row>
    <row r="462" spans="1:57" ht="18.5" x14ac:dyDescent="0.35">
      <c r="A462" s="61">
        <v>1</v>
      </c>
      <c r="B462" s="84">
        <v>1</v>
      </c>
      <c r="C462" s="11" t="s">
        <v>290</v>
      </c>
      <c r="D462" s="386">
        <v>0</v>
      </c>
      <c r="E462" s="386">
        <v>0</v>
      </c>
      <c r="F462" s="386">
        <v>0</v>
      </c>
      <c r="G462" s="386">
        <v>0</v>
      </c>
      <c r="H462" s="386">
        <v>0</v>
      </c>
      <c r="I462" s="386">
        <v>0</v>
      </c>
      <c r="J462" s="386">
        <v>0</v>
      </c>
      <c r="K462" s="386">
        <v>0</v>
      </c>
      <c r="L462" s="386">
        <v>0</v>
      </c>
      <c r="M462" s="386">
        <v>0</v>
      </c>
      <c r="N462" s="386">
        <v>0</v>
      </c>
      <c r="O462" s="386">
        <v>0</v>
      </c>
      <c r="P462" s="386">
        <v>0</v>
      </c>
      <c r="Q462" s="386">
        <v>0</v>
      </c>
      <c r="R462" s="8">
        <v>0</v>
      </c>
      <c r="S462" s="8">
        <v>0</v>
      </c>
      <c r="T462" s="8">
        <v>0</v>
      </c>
      <c r="U462" s="8">
        <v>0</v>
      </c>
      <c r="V462" s="8">
        <v>0</v>
      </c>
      <c r="W462" s="8">
        <v>0</v>
      </c>
      <c r="X462" s="8">
        <v>0</v>
      </c>
      <c r="Y462" s="8">
        <v>0</v>
      </c>
      <c r="Z462" s="8">
        <v>0</v>
      </c>
      <c r="AA462" s="8">
        <v>0</v>
      </c>
      <c r="AB462" s="8">
        <v>0</v>
      </c>
      <c r="AC462" s="8">
        <v>1</v>
      </c>
      <c r="AD462" s="8">
        <v>0</v>
      </c>
      <c r="AE462" s="8">
        <v>0</v>
      </c>
      <c r="AF462" s="8">
        <v>0</v>
      </c>
      <c r="AG462" s="8">
        <v>0</v>
      </c>
      <c r="AH462" s="8">
        <v>0</v>
      </c>
      <c r="AI462" s="8">
        <v>0</v>
      </c>
      <c r="AJ462" s="8">
        <v>0</v>
      </c>
      <c r="AK462" s="8">
        <v>0</v>
      </c>
      <c r="AL462" s="2"/>
      <c r="AM462" s="51">
        <f>SUM(D462:AK462)</f>
        <v>1</v>
      </c>
      <c r="AN462" s="7">
        <v>1</v>
      </c>
      <c r="AO462" s="256">
        <f>AM462/AM$467</f>
        <v>2.9411764705882353E-2</v>
      </c>
      <c r="AP462" s="2"/>
      <c r="AQ462" s="2"/>
      <c r="AR462" s="2"/>
      <c r="AS462" s="2"/>
      <c r="AT462" s="2"/>
      <c r="AU462" s="2"/>
      <c r="AV462" s="2"/>
      <c r="AW462" s="2"/>
      <c r="AX462" s="2"/>
      <c r="AY462" s="2"/>
      <c r="AZ462" s="2"/>
      <c r="BA462" s="2"/>
      <c r="BB462" s="2"/>
      <c r="BC462" s="2"/>
      <c r="BD462" s="2"/>
      <c r="BE462" s="2"/>
    </row>
    <row r="463" spans="1:57" ht="18.5" x14ac:dyDescent="0.35">
      <c r="A463" s="61">
        <v>2</v>
      </c>
      <c r="B463" s="85">
        <v>2</v>
      </c>
      <c r="C463" s="11" t="s">
        <v>322</v>
      </c>
      <c r="D463" s="386">
        <v>0</v>
      </c>
      <c r="E463" s="386">
        <v>0</v>
      </c>
      <c r="F463" s="386">
        <v>0</v>
      </c>
      <c r="G463" s="386">
        <v>0</v>
      </c>
      <c r="H463" s="386">
        <v>0</v>
      </c>
      <c r="I463" s="386">
        <v>0</v>
      </c>
      <c r="J463" s="386">
        <v>0</v>
      </c>
      <c r="K463" s="386">
        <v>1</v>
      </c>
      <c r="L463" s="386">
        <v>0</v>
      </c>
      <c r="M463" s="386">
        <v>0</v>
      </c>
      <c r="N463" s="386">
        <v>0</v>
      </c>
      <c r="O463" s="386">
        <v>0</v>
      </c>
      <c r="P463" s="386">
        <v>0</v>
      </c>
      <c r="Q463" s="386">
        <v>1</v>
      </c>
      <c r="R463" s="8">
        <v>0</v>
      </c>
      <c r="S463" s="8">
        <v>0</v>
      </c>
      <c r="T463" s="8">
        <v>0</v>
      </c>
      <c r="U463" s="8">
        <v>0</v>
      </c>
      <c r="V463" s="8">
        <v>0</v>
      </c>
      <c r="W463" s="8">
        <v>0</v>
      </c>
      <c r="X463" s="8">
        <v>0</v>
      </c>
      <c r="Y463" s="8">
        <v>0</v>
      </c>
      <c r="Z463" s="8">
        <v>0</v>
      </c>
      <c r="AA463" s="8">
        <v>0</v>
      </c>
      <c r="AB463" s="8">
        <v>0</v>
      </c>
      <c r="AC463" s="8">
        <v>0</v>
      </c>
      <c r="AD463" s="8">
        <v>0</v>
      </c>
      <c r="AE463" s="8">
        <v>0</v>
      </c>
      <c r="AF463" s="8">
        <v>0</v>
      </c>
      <c r="AG463" s="8">
        <v>0</v>
      </c>
      <c r="AH463" s="8">
        <v>0</v>
      </c>
      <c r="AI463" s="8">
        <v>0</v>
      </c>
      <c r="AJ463" s="8">
        <v>0</v>
      </c>
      <c r="AK463" s="8">
        <v>1</v>
      </c>
      <c r="AL463" s="2"/>
      <c r="AM463" s="51">
        <f t="shared" ref="AM463:AM466" si="68">SUM(D463:AK463)</f>
        <v>3</v>
      </c>
      <c r="AN463" s="7">
        <v>2</v>
      </c>
      <c r="AO463" s="256">
        <f t="shared" ref="AO463:AO466" si="69">AM463/AM$467</f>
        <v>8.8235294117647065E-2</v>
      </c>
      <c r="AP463" s="2"/>
      <c r="AQ463" s="2"/>
      <c r="AR463" s="2"/>
      <c r="AS463" s="2"/>
      <c r="AT463" s="2"/>
      <c r="AU463" s="2"/>
      <c r="AV463" s="2"/>
      <c r="AW463" s="2"/>
      <c r="AX463" s="2"/>
      <c r="AY463" s="2"/>
      <c r="AZ463" s="2"/>
      <c r="BA463" s="2"/>
      <c r="BB463" s="2"/>
      <c r="BC463" s="2"/>
      <c r="BD463" s="2"/>
      <c r="BE463" s="2"/>
    </row>
    <row r="464" spans="1:57" ht="18.5" x14ac:dyDescent="0.35">
      <c r="A464" s="61">
        <v>3</v>
      </c>
      <c r="B464" s="86">
        <v>3</v>
      </c>
      <c r="C464" s="11" t="s">
        <v>330</v>
      </c>
      <c r="D464" s="386">
        <v>0</v>
      </c>
      <c r="E464" s="386">
        <v>0</v>
      </c>
      <c r="F464" s="386">
        <v>0</v>
      </c>
      <c r="G464" s="386">
        <v>0</v>
      </c>
      <c r="H464" s="386">
        <v>0</v>
      </c>
      <c r="I464" s="386">
        <v>0</v>
      </c>
      <c r="J464" s="386">
        <v>0</v>
      </c>
      <c r="K464" s="386">
        <v>0</v>
      </c>
      <c r="L464" s="386">
        <v>1</v>
      </c>
      <c r="M464" s="386">
        <v>0</v>
      </c>
      <c r="N464" s="386">
        <v>1</v>
      </c>
      <c r="O464" s="386">
        <v>0</v>
      </c>
      <c r="P464" s="386">
        <v>0</v>
      </c>
      <c r="Q464" s="386">
        <v>0</v>
      </c>
      <c r="R464" s="8">
        <v>1</v>
      </c>
      <c r="S464" s="8">
        <v>0</v>
      </c>
      <c r="T464" s="8">
        <v>1</v>
      </c>
      <c r="U464" s="8">
        <v>0</v>
      </c>
      <c r="V464" s="8">
        <v>1</v>
      </c>
      <c r="W464" s="8">
        <v>0</v>
      </c>
      <c r="X464" s="8">
        <v>0</v>
      </c>
      <c r="Y464" s="8">
        <v>0</v>
      </c>
      <c r="Z464" s="8">
        <v>0</v>
      </c>
      <c r="AA464" s="8">
        <v>1</v>
      </c>
      <c r="AB464" s="8">
        <v>0</v>
      </c>
      <c r="AC464" s="8">
        <v>0</v>
      </c>
      <c r="AD464" s="8">
        <v>0</v>
      </c>
      <c r="AE464" s="8">
        <v>0</v>
      </c>
      <c r="AF464" s="8">
        <v>0</v>
      </c>
      <c r="AG464" s="8">
        <v>1</v>
      </c>
      <c r="AH464" s="8">
        <v>1</v>
      </c>
      <c r="AI464" s="8">
        <v>1</v>
      </c>
      <c r="AJ464" s="8">
        <v>1</v>
      </c>
      <c r="AK464" s="8">
        <v>0</v>
      </c>
      <c r="AL464" s="2"/>
      <c r="AM464" s="51">
        <f t="shared" si="68"/>
        <v>10</v>
      </c>
      <c r="AN464" s="7">
        <v>3</v>
      </c>
      <c r="AO464" s="256">
        <f t="shared" si="69"/>
        <v>0.29411764705882354</v>
      </c>
      <c r="AP464" s="2"/>
      <c r="AQ464" s="2"/>
      <c r="AR464" s="2"/>
      <c r="AS464" s="2"/>
      <c r="AT464" s="2"/>
      <c r="AU464" s="2"/>
      <c r="AV464" s="2"/>
      <c r="AW464" s="2"/>
      <c r="AX464" s="2"/>
      <c r="AY464" s="2"/>
      <c r="AZ464" s="2"/>
      <c r="BA464" s="2"/>
      <c r="BB464" s="2"/>
      <c r="BC464" s="2"/>
      <c r="BD464" s="2"/>
      <c r="BE464" s="2"/>
    </row>
    <row r="465" spans="1:57" ht="18.5" x14ac:dyDescent="0.35">
      <c r="A465" s="61">
        <v>4</v>
      </c>
      <c r="B465" s="87">
        <v>4</v>
      </c>
      <c r="C465" s="11" t="s">
        <v>331</v>
      </c>
      <c r="D465" s="386">
        <v>1</v>
      </c>
      <c r="E465" s="386">
        <v>1</v>
      </c>
      <c r="F465" s="386">
        <v>1</v>
      </c>
      <c r="G465" s="386">
        <v>1</v>
      </c>
      <c r="H465" s="386">
        <v>1</v>
      </c>
      <c r="I465" s="386">
        <v>1</v>
      </c>
      <c r="J465" s="386">
        <v>1</v>
      </c>
      <c r="K465" s="386">
        <v>0</v>
      </c>
      <c r="L465" s="386">
        <v>0</v>
      </c>
      <c r="M465" s="386">
        <v>1</v>
      </c>
      <c r="N465" s="386">
        <v>0</v>
      </c>
      <c r="O465" s="386">
        <v>0</v>
      </c>
      <c r="P465" s="386">
        <v>0</v>
      </c>
      <c r="Q465" s="386">
        <v>0</v>
      </c>
      <c r="R465" s="8">
        <v>0</v>
      </c>
      <c r="S465" s="8">
        <v>0</v>
      </c>
      <c r="T465" s="8">
        <v>0</v>
      </c>
      <c r="U465" s="8">
        <v>1</v>
      </c>
      <c r="V465" s="8">
        <v>0</v>
      </c>
      <c r="W465" s="8">
        <v>1</v>
      </c>
      <c r="X465" s="8">
        <v>0</v>
      </c>
      <c r="Y465" s="8">
        <v>1</v>
      </c>
      <c r="Z465" s="8">
        <v>1</v>
      </c>
      <c r="AA465" s="8">
        <v>0</v>
      </c>
      <c r="AB465" s="8">
        <v>0</v>
      </c>
      <c r="AC465" s="8">
        <v>0</v>
      </c>
      <c r="AD465" s="8">
        <v>1</v>
      </c>
      <c r="AE465" s="8">
        <v>0</v>
      </c>
      <c r="AF465" s="8">
        <v>1</v>
      </c>
      <c r="AG465" s="8">
        <v>0</v>
      </c>
      <c r="AH465" s="8">
        <v>0</v>
      </c>
      <c r="AI465" s="8">
        <v>0</v>
      </c>
      <c r="AJ465" s="8">
        <v>0</v>
      </c>
      <c r="AK465" s="8">
        <v>0</v>
      </c>
      <c r="AL465" s="2"/>
      <c r="AM465" s="51">
        <f t="shared" si="68"/>
        <v>14</v>
      </c>
      <c r="AN465" s="7">
        <v>4</v>
      </c>
      <c r="AO465" s="256">
        <f t="shared" si="69"/>
        <v>0.41176470588235292</v>
      </c>
      <c r="AP465" s="2"/>
      <c r="AQ465" s="2"/>
      <c r="AR465" s="2"/>
      <c r="AS465" s="2"/>
      <c r="AT465" s="2"/>
      <c r="AU465" s="2"/>
      <c r="AV465" s="2"/>
      <c r="AW465" s="2"/>
      <c r="AX465" s="2"/>
      <c r="AY465" s="2"/>
      <c r="AZ465" s="2"/>
      <c r="BA465" s="2"/>
      <c r="BB465" s="2"/>
      <c r="BC465" s="2"/>
      <c r="BD465" s="2"/>
      <c r="BE465" s="2"/>
    </row>
    <row r="466" spans="1:57" ht="18.5" x14ac:dyDescent="0.35">
      <c r="A466" s="61">
        <v>5</v>
      </c>
      <c r="B466" s="88">
        <v>5</v>
      </c>
      <c r="C466" s="11" t="s">
        <v>332</v>
      </c>
      <c r="D466" s="387">
        <v>0</v>
      </c>
      <c r="E466" s="387">
        <v>0</v>
      </c>
      <c r="F466" s="387">
        <v>0</v>
      </c>
      <c r="G466" s="387">
        <v>0</v>
      </c>
      <c r="H466" s="387">
        <v>0</v>
      </c>
      <c r="I466" s="387">
        <v>0</v>
      </c>
      <c r="J466" s="387">
        <v>0</v>
      </c>
      <c r="K466" s="387">
        <v>0</v>
      </c>
      <c r="L466" s="387">
        <v>0</v>
      </c>
      <c r="M466" s="387">
        <v>0</v>
      </c>
      <c r="N466" s="387">
        <v>0</v>
      </c>
      <c r="O466" s="387">
        <v>1</v>
      </c>
      <c r="P466" s="387">
        <v>1</v>
      </c>
      <c r="Q466" s="387">
        <v>0</v>
      </c>
      <c r="R466" s="382">
        <v>0</v>
      </c>
      <c r="S466" s="382">
        <v>1</v>
      </c>
      <c r="T466" s="382">
        <v>0</v>
      </c>
      <c r="U466" s="382">
        <v>0</v>
      </c>
      <c r="V466" s="382">
        <v>0</v>
      </c>
      <c r="W466" s="382">
        <v>0</v>
      </c>
      <c r="X466" s="382">
        <v>1</v>
      </c>
      <c r="Y466" s="382">
        <v>0</v>
      </c>
      <c r="Z466" s="382">
        <v>0</v>
      </c>
      <c r="AA466" s="8">
        <v>0</v>
      </c>
      <c r="AB466" s="8">
        <v>1</v>
      </c>
      <c r="AC466" s="8">
        <v>0</v>
      </c>
      <c r="AD466" s="8">
        <v>0</v>
      </c>
      <c r="AE466" s="8">
        <v>1</v>
      </c>
      <c r="AF466" s="8">
        <v>0</v>
      </c>
      <c r="AG466" s="8">
        <v>0</v>
      </c>
      <c r="AH466" s="8">
        <v>0</v>
      </c>
      <c r="AI466" s="8">
        <v>0</v>
      </c>
      <c r="AJ466" s="8">
        <v>0</v>
      </c>
      <c r="AK466" s="8">
        <v>0</v>
      </c>
      <c r="AL466" s="2"/>
      <c r="AM466" s="51">
        <f t="shared" si="68"/>
        <v>6</v>
      </c>
      <c r="AN466" s="7">
        <v>5</v>
      </c>
      <c r="AO466" s="256">
        <f t="shared" si="69"/>
        <v>0.17647058823529413</v>
      </c>
      <c r="AP466" s="2"/>
      <c r="AQ466" s="2"/>
      <c r="AR466" s="2"/>
      <c r="AS466" s="2"/>
      <c r="AT466" s="2"/>
      <c r="AU466" s="2"/>
      <c r="AV466" s="2"/>
      <c r="AW466" s="2"/>
      <c r="AX466" s="2"/>
      <c r="AY466" s="2"/>
      <c r="AZ466" s="2"/>
      <c r="BA466" s="2"/>
      <c r="BB466" s="2"/>
      <c r="BC466" s="2"/>
      <c r="BD466" s="2"/>
      <c r="BE466" s="2"/>
    </row>
    <row r="467" spans="1:57" ht="18.5" x14ac:dyDescent="0.35">
      <c r="A467" s="2"/>
      <c r="B467" s="2"/>
      <c r="C467" s="381" t="s">
        <v>424</v>
      </c>
      <c r="D467" s="385">
        <f>($B$7*D462)+($B$8*D463)+($B$9*D464)+($B$10*D465)+($B$11*D466)</f>
        <v>4</v>
      </c>
      <c r="E467" s="332">
        <f t="shared" ref="E467:AK467" si="70">($B$7*E462)+($B$8*E463)+($B$9*E464)+($B$10*E465)+($B$11*E466)</f>
        <v>4</v>
      </c>
      <c r="F467" s="385">
        <f t="shared" si="70"/>
        <v>4</v>
      </c>
      <c r="G467" s="384">
        <f t="shared" si="70"/>
        <v>4</v>
      </c>
      <c r="H467" s="385">
        <f t="shared" si="70"/>
        <v>4</v>
      </c>
      <c r="I467" s="385">
        <f t="shared" si="70"/>
        <v>4</v>
      </c>
      <c r="J467" s="332">
        <f t="shared" si="70"/>
        <v>4</v>
      </c>
      <c r="K467" s="385">
        <f t="shared" si="70"/>
        <v>2</v>
      </c>
      <c r="L467" s="332">
        <f t="shared" si="70"/>
        <v>3</v>
      </c>
      <c r="M467" s="332">
        <f t="shared" si="70"/>
        <v>4</v>
      </c>
      <c r="N467" s="385">
        <f t="shared" si="70"/>
        <v>3</v>
      </c>
      <c r="O467" s="384">
        <f t="shared" si="70"/>
        <v>5</v>
      </c>
      <c r="P467" s="332">
        <f t="shared" si="70"/>
        <v>5</v>
      </c>
      <c r="Q467" s="385">
        <f t="shared" si="70"/>
        <v>2</v>
      </c>
      <c r="R467" s="332">
        <f t="shared" si="70"/>
        <v>3</v>
      </c>
      <c r="S467" s="332">
        <f t="shared" si="70"/>
        <v>5</v>
      </c>
      <c r="T467" s="385">
        <f t="shared" si="70"/>
        <v>3</v>
      </c>
      <c r="U467" s="332">
        <f t="shared" si="70"/>
        <v>4</v>
      </c>
      <c r="V467" s="332">
        <f t="shared" si="70"/>
        <v>3</v>
      </c>
      <c r="W467" s="332">
        <f t="shared" si="70"/>
        <v>4</v>
      </c>
      <c r="X467" s="384">
        <f t="shared" si="70"/>
        <v>5</v>
      </c>
      <c r="Y467" s="384">
        <f t="shared" si="70"/>
        <v>4</v>
      </c>
      <c r="Z467" s="385">
        <f t="shared" si="70"/>
        <v>4</v>
      </c>
      <c r="AA467" s="2">
        <f t="shared" si="70"/>
        <v>3</v>
      </c>
      <c r="AB467" s="2">
        <f t="shared" si="70"/>
        <v>5</v>
      </c>
      <c r="AC467" s="2">
        <f t="shared" si="70"/>
        <v>1</v>
      </c>
      <c r="AD467" s="2">
        <f t="shared" si="70"/>
        <v>4</v>
      </c>
      <c r="AE467" s="2">
        <f t="shared" si="70"/>
        <v>5</v>
      </c>
      <c r="AF467" s="2">
        <f t="shared" si="70"/>
        <v>4</v>
      </c>
      <c r="AG467" s="2">
        <f t="shared" si="70"/>
        <v>3</v>
      </c>
      <c r="AH467" s="2">
        <f t="shared" si="70"/>
        <v>3</v>
      </c>
      <c r="AI467" s="2">
        <f t="shared" si="70"/>
        <v>3</v>
      </c>
      <c r="AJ467" s="2">
        <f t="shared" si="70"/>
        <v>3</v>
      </c>
      <c r="AK467" s="2">
        <f t="shared" si="70"/>
        <v>2</v>
      </c>
      <c r="AL467" s="2"/>
      <c r="AM467" s="9">
        <f>SUM(AM462:AM466)</f>
        <v>34</v>
      </c>
      <c r="AN467" s="2"/>
      <c r="AO467" s="10">
        <f>SUM(AO462:AO466)</f>
        <v>1</v>
      </c>
      <c r="AP467" s="2"/>
      <c r="AQ467" s="2"/>
      <c r="AR467" s="2"/>
      <c r="AS467" s="2"/>
      <c r="AT467" s="2"/>
      <c r="AU467" s="2"/>
      <c r="AV467" s="2"/>
      <c r="AW467" s="2"/>
      <c r="AX467" s="2"/>
      <c r="AY467" s="2"/>
      <c r="AZ467" s="2"/>
      <c r="BA467" s="2"/>
      <c r="BB467" s="2"/>
      <c r="BC467" s="2"/>
      <c r="BD467" s="2"/>
      <c r="BE467" s="2"/>
    </row>
    <row r="468" spans="1:57" ht="18.5" x14ac:dyDescent="0.35">
      <c r="A468" s="2"/>
      <c r="B468" s="2"/>
      <c r="C468" s="381" t="s">
        <v>423</v>
      </c>
      <c r="D468" s="332">
        <v>5</v>
      </c>
      <c r="E468" s="332">
        <v>4</v>
      </c>
      <c r="F468" s="332">
        <v>5</v>
      </c>
      <c r="G468" s="332">
        <v>3</v>
      </c>
      <c r="H468" s="332">
        <v>5</v>
      </c>
      <c r="I468" s="332">
        <v>5</v>
      </c>
      <c r="J468" s="332">
        <v>4</v>
      </c>
      <c r="K468" s="332">
        <v>3</v>
      </c>
      <c r="L468" s="332">
        <v>3</v>
      </c>
      <c r="M468" s="332">
        <v>4</v>
      </c>
      <c r="N468" s="332">
        <v>4</v>
      </c>
      <c r="O468" s="332">
        <v>4</v>
      </c>
      <c r="P468" s="332">
        <v>5</v>
      </c>
      <c r="Q468" s="332">
        <v>5</v>
      </c>
      <c r="R468" s="332">
        <v>3</v>
      </c>
      <c r="S468" s="332">
        <v>5</v>
      </c>
      <c r="T468" s="332">
        <v>4</v>
      </c>
      <c r="U468" s="332">
        <v>4</v>
      </c>
      <c r="V468" s="332">
        <v>3</v>
      </c>
      <c r="W468" s="332">
        <v>4</v>
      </c>
      <c r="X468" s="332">
        <v>4</v>
      </c>
      <c r="Y468" s="332">
        <v>3</v>
      </c>
      <c r="Z468" s="332">
        <v>5</v>
      </c>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row>
    <row r="469" spans="1:57" x14ac:dyDescent="0.3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row>
    <row r="470" spans="1:57" ht="21" x14ac:dyDescent="0.35">
      <c r="A470" s="46" t="s">
        <v>333</v>
      </c>
      <c r="B470" s="76"/>
      <c r="C470" s="19" t="s">
        <v>334</v>
      </c>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row>
    <row r="471" spans="1:57" x14ac:dyDescent="0.3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row>
    <row r="472" spans="1:57" ht="37" x14ac:dyDescent="0.35">
      <c r="A472" s="56" t="s">
        <v>335</v>
      </c>
      <c r="B472" s="27"/>
      <c r="C472" s="16" t="s">
        <v>336</v>
      </c>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row>
    <row r="473" spans="1:57" x14ac:dyDescent="0.35">
      <c r="A473" s="2"/>
      <c r="B473" s="2"/>
      <c r="C473" s="2"/>
      <c r="D473" s="337" t="s">
        <v>20</v>
      </c>
      <c r="E473" s="335" t="s">
        <v>21</v>
      </c>
      <c r="F473" s="334" t="s">
        <v>23</v>
      </c>
      <c r="G473" s="334" t="s">
        <v>26</v>
      </c>
      <c r="H473" s="334" t="s">
        <v>29</v>
      </c>
      <c r="I473" s="334" t="s">
        <v>32</v>
      </c>
      <c r="J473" s="334" t="s">
        <v>35</v>
      </c>
      <c r="K473" s="334" t="s">
        <v>38</v>
      </c>
      <c r="L473" s="334" t="s">
        <v>41</v>
      </c>
      <c r="M473" s="334" t="s">
        <v>44</v>
      </c>
      <c r="N473" s="334" t="s">
        <v>47</v>
      </c>
      <c r="O473" s="334" t="s">
        <v>50</v>
      </c>
      <c r="P473" s="334" t="s">
        <v>51</v>
      </c>
      <c r="Q473" s="334" t="s">
        <v>52</v>
      </c>
      <c r="R473" s="334" t="s">
        <v>53</v>
      </c>
      <c r="S473" s="334" t="s">
        <v>54</v>
      </c>
      <c r="T473" s="334" t="s">
        <v>55</v>
      </c>
      <c r="U473" s="334" t="s">
        <v>56</v>
      </c>
      <c r="V473" s="334" t="s">
        <v>57</v>
      </c>
      <c r="W473" s="334" t="s">
        <v>58</v>
      </c>
      <c r="X473" s="334" t="s">
        <v>59</v>
      </c>
      <c r="Y473" s="334" t="s">
        <v>60</v>
      </c>
      <c r="Z473" s="334" t="s">
        <v>61</v>
      </c>
      <c r="AA473" s="334" t="s">
        <v>62</v>
      </c>
      <c r="AB473" s="334" t="s">
        <v>63</v>
      </c>
      <c r="AC473" s="334" t="s">
        <v>64</v>
      </c>
      <c r="AD473" s="334" t="s">
        <v>65</v>
      </c>
      <c r="AE473" s="334" t="s">
        <v>66</v>
      </c>
      <c r="AF473" s="334" t="s">
        <v>67</v>
      </c>
      <c r="AG473" s="334" t="s">
        <v>68</v>
      </c>
      <c r="AH473" s="334" t="s">
        <v>69</v>
      </c>
      <c r="AI473" s="334" t="s">
        <v>70</v>
      </c>
      <c r="AJ473" s="334" t="s">
        <v>71</v>
      </c>
      <c r="AK473" s="336" t="s">
        <v>72</v>
      </c>
      <c r="AL473" s="2"/>
      <c r="AM473" s="6" t="s">
        <v>179</v>
      </c>
      <c r="AN473" s="7" t="s">
        <v>189</v>
      </c>
      <c r="AO473" s="7" t="s">
        <v>190</v>
      </c>
      <c r="AP473" s="2"/>
      <c r="AQ473" s="2"/>
      <c r="AR473" s="2"/>
      <c r="AS473" s="2"/>
      <c r="AT473" s="2"/>
      <c r="AU473" s="2"/>
      <c r="AV473" s="2"/>
      <c r="AW473" s="2"/>
      <c r="AX473" s="2"/>
      <c r="AY473" s="2"/>
      <c r="AZ473" s="2"/>
      <c r="BA473" s="2"/>
      <c r="BB473" s="2"/>
      <c r="BC473" s="2"/>
      <c r="BD473" s="2"/>
      <c r="BE473" s="2"/>
    </row>
    <row r="474" spans="1:57" ht="18.5" x14ac:dyDescent="0.35">
      <c r="A474" s="61">
        <v>1</v>
      </c>
      <c r="B474" s="84">
        <v>1</v>
      </c>
      <c r="C474" s="12" t="s">
        <v>337</v>
      </c>
      <c r="D474" s="386">
        <v>0</v>
      </c>
      <c r="E474" s="386">
        <v>0</v>
      </c>
      <c r="F474" s="386">
        <v>0</v>
      </c>
      <c r="G474" s="386">
        <v>0</v>
      </c>
      <c r="H474" s="386">
        <v>0</v>
      </c>
      <c r="I474" s="386">
        <v>0</v>
      </c>
      <c r="J474" s="386">
        <v>0</v>
      </c>
      <c r="K474" s="386">
        <v>0</v>
      </c>
      <c r="L474" s="386">
        <v>0</v>
      </c>
      <c r="M474" s="386">
        <v>0</v>
      </c>
      <c r="N474" s="386">
        <v>0</v>
      </c>
      <c r="O474" s="386">
        <v>0</v>
      </c>
      <c r="P474" s="386">
        <v>0</v>
      </c>
      <c r="Q474" s="386">
        <v>0</v>
      </c>
      <c r="R474" s="8">
        <v>0</v>
      </c>
      <c r="S474" s="8">
        <v>0</v>
      </c>
      <c r="T474" s="8">
        <v>0</v>
      </c>
      <c r="U474" s="8">
        <v>0</v>
      </c>
      <c r="V474" s="8">
        <v>0</v>
      </c>
      <c r="W474" s="8">
        <v>0</v>
      </c>
      <c r="X474" s="8">
        <v>0</v>
      </c>
      <c r="Y474" s="8">
        <v>0</v>
      </c>
      <c r="Z474" s="8">
        <v>0</v>
      </c>
      <c r="AA474" s="8">
        <v>0</v>
      </c>
      <c r="AB474" s="8">
        <v>0</v>
      </c>
      <c r="AC474" s="8">
        <v>0</v>
      </c>
      <c r="AD474" s="8">
        <v>0</v>
      </c>
      <c r="AE474" s="8">
        <v>0</v>
      </c>
      <c r="AF474" s="8">
        <v>0</v>
      </c>
      <c r="AG474" s="8">
        <v>0</v>
      </c>
      <c r="AH474" s="8">
        <v>0</v>
      </c>
      <c r="AI474" s="8">
        <v>0</v>
      </c>
      <c r="AJ474" s="8">
        <v>0</v>
      </c>
      <c r="AK474" s="8">
        <v>0</v>
      </c>
      <c r="AL474" s="2"/>
      <c r="AM474" s="51">
        <f>SUM(D474:AK474)</f>
        <v>0</v>
      </c>
      <c r="AN474" s="7">
        <v>1</v>
      </c>
      <c r="AO474" s="256">
        <f>AM474/AM$479</f>
        <v>0</v>
      </c>
      <c r="AP474" s="2"/>
      <c r="AQ474" s="2"/>
      <c r="AR474" s="2"/>
      <c r="AS474" s="2"/>
      <c r="AT474" s="2"/>
      <c r="AU474" s="2"/>
      <c r="AV474" s="2"/>
      <c r="AW474" s="2"/>
      <c r="AX474" s="2"/>
      <c r="AY474" s="2"/>
      <c r="AZ474" s="2"/>
      <c r="BA474" s="2"/>
      <c r="BB474" s="2"/>
      <c r="BC474" s="2"/>
      <c r="BD474" s="2"/>
      <c r="BE474" s="2"/>
    </row>
    <row r="475" spans="1:57" ht="18.5" x14ac:dyDescent="0.35">
      <c r="A475" s="61">
        <v>2</v>
      </c>
      <c r="B475" s="85">
        <v>2</v>
      </c>
      <c r="C475" s="12" t="s">
        <v>338</v>
      </c>
      <c r="D475" s="386">
        <v>0</v>
      </c>
      <c r="E475" s="386">
        <v>0</v>
      </c>
      <c r="F475" s="386">
        <v>0</v>
      </c>
      <c r="G475" s="386">
        <v>0</v>
      </c>
      <c r="H475" s="386">
        <v>0</v>
      </c>
      <c r="I475" s="386">
        <v>0</v>
      </c>
      <c r="J475" s="386">
        <v>0</v>
      </c>
      <c r="K475" s="386">
        <v>0</v>
      </c>
      <c r="L475" s="386">
        <v>0</v>
      </c>
      <c r="M475" s="386">
        <v>0</v>
      </c>
      <c r="N475" s="386">
        <v>0</v>
      </c>
      <c r="O475" s="386">
        <v>0</v>
      </c>
      <c r="P475" s="386">
        <v>0</v>
      </c>
      <c r="Q475" s="386">
        <v>1</v>
      </c>
      <c r="R475" s="8">
        <v>0</v>
      </c>
      <c r="S475" s="8">
        <v>0</v>
      </c>
      <c r="T475" s="8">
        <v>0</v>
      </c>
      <c r="U475" s="8">
        <v>0</v>
      </c>
      <c r="V475" s="8">
        <v>0</v>
      </c>
      <c r="W475" s="8">
        <v>1</v>
      </c>
      <c r="X475" s="8">
        <v>0</v>
      </c>
      <c r="Y475" s="8">
        <v>0</v>
      </c>
      <c r="Z475" s="8">
        <v>0</v>
      </c>
      <c r="AA475" s="8">
        <v>0</v>
      </c>
      <c r="AB475" s="8">
        <v>0</v>
      </c>
      <c r="AC475" s="8">
        <v>1</v>
      </c>
      <c r="AD475" s="8">
        <v>0</v>
      </c>
      <c r="AE475" s="8">
        <v>0</v>
      </c>
      <c r="AF475" s="8">
        <v>0</v>
      </c>
      <c r="AG475" s="8">
        <v>0</v>
      </c>
      <c r="AH475" s="8">
        <v>0</v>
      </c>
      <c r="AI475" s="8">
        <v>0</v>
      </c>
      <c r="AJ475" s="8">
        <v>0</v>
      </c>
      <c r="AK475" s="8">
        <v>1</v>
      </c>
      <c r="AL475" s="2"/>
      <c r="AM475" s="51">
        <f t="shared" ref="AM475:AM478" si="71">SUM(D475:AK475)</f>
        <v>4</v>
      </c>
      <c r="AN475" s="7">
        <v>2</v>
      </c>
      <c r="AO475" s="256">
        <f t="shared" ref="AO475:AO478" si="72">AM475/AM$479</f>
        <v>0.11764705882352941</v>
      </c>
      <c r="AP475" s="2"/>
      <c r="AQ475" s="2"/>
      <c r="AR475" s="2"/>
      <c r="AS475" s="2"/>
      <c r="AT475" s="2"/>
      <c r="AU475" s="2"/>
      <c r="AV475" s="2"/>
      <c r="AW475" s="2"/>
      <c r="AX475" s="2"/>
      <c r="AY475" s="2"/>
      <c r="AZ475" s="2"/>
      <c r="BA475" s="2"/>
      <c r="BB475" s="2"/>
      <c r="BC475" s="2"/>
      <c r="BD475" s="2"/>
      <c r="BE475" s="2"/>
    </row>
    <row r="476" spans="1:57" ht="18.5" x14ac:dyDescent="0.35">
      <c r="A476" s="61">
        <v>3</v>
      </c>
      <c r="B476" s="86">
        <v>3</v>
      </c>
      <c r="C476" s="12" t="s">
        <v>339</v>
      </c>
      <c r="D476" s="386">
        <v>0</v>
      </c>
      <c r="E476" s="386">
        <v>0</v>
      </c>
      <c r="F476" s="386">
        <v>0</v>
      </c>
      <c r="G476" s="386">
        <v>0</v>
      </c>
      <c r="H476" s="386">
        <v>0</v>
      </c>
      <c r="I476" s="386">
        <v>0</v>
      </c>
      <c r="J476" s="386">
        <v>0</v>
      </c>
      <c r="K476" s="386">
        <v>0</v>
      </c>
      <c r="L476" s="386">
        <v>0</v>
      </c>
      <c r="M476" s="386">
        <v>0</v>
      </c>
      <c r="N476" s="386">
        <v>0</v>
      </c>
      <c r="O476" s="386">
        <v>0</v>
      </c>
      <c r="P476" s="386">
        <v>0</v>
      </c>
      <c r="Q476" s="386">
        <v>0</v>
      </c>
      <c r="R476" s="8">
        <v>0</v>
      </c>
      <c r="S476" s="8">
        <v>0</v>
      </c>
      <c r="T476" s="8">
        <v>0</v>
      </c>
      <c r="U476" s="8">
        <v>0</v>
      </c>
      <c r="V476" s="8">
        <v>0</v>
      </c>
      <c r="W476" s="8">
        <v>0</v>
      </c>
      <c r="X476" s="8">
        <v>0</v>
      </c>
      <c r="Y476" s="8">
        <v>0</v>
      </c>
      <c r="Z476" s="8">
        <v>0</v>
      </c>
      <c r="AA476" s="8">
        <v>1</v>
      </c>
      <c r="AB476" s="8">
        <v>0</v>
      </c>
      <c r="AC476" s="8">
        <v>0</v>
      </c>
      <c r="AD476" s="8">
        <v>0</v>
      </c>
      <c r="AE476" s="8">
        <v>0</v>
      </c>
      <c r="AF476" s="8">
        <v>0</v>
      </c>
      <c r="AG476" s="8">
        <v>0</v>
      </c>
      <c r="AH476" s="8">
        <v>1</v>
      </c>
      <c r="AI476" s="8">
        <v>0</v>
      </c>
      <c r="AJ476" s="8">
        <v>1</v>
      </c>
      <c r="AK476" s="8">
        <v>0</v>
      </c>
      <c r="AL476" s="2"/>
      <c r="AM476" s="51">
        <f t="shared" si="71"/>
        <v>3</v>
      </c>
      <c r="AN476" s="7">
        <v>3</v>
      </c>
      <c r="AO476" s="256">
        <f t="shared" si="72"/>
        <v>8.8235294117647065E-2</v>
      </c>
      <c r="AP476" s="2"/>
      <c r="AQ476" s="2"/>
      <c r="AR476" s="2"/>
      <c r="AS476" s="2"/>
      <c r="AT476" s="2"/>
      <c r="AU476" s="2"/>
      <c r="AV476" s="2"/>
      <c r="AW476" s="2"/>
      <c r="AX476" s="2"/>
      <c r="AY476" s="2"/>
      <c r="AZ476" s="2"/>
      <c r="BA476" s="2"/>
      <c r="BB476" s="2"/>
      <c r="BC476" s="2"/>
      <c r="BD476" s="2"/>
      <c r="BE476" s="2"/>
    </row>
    <row r="477" spans="1:57" ht="18.5" x14ac:dyDescent="0.35">
      <c r="A477" s="61">
        <v>4</v>
      </c>
      <c r="B477" s="87">
        <v>4</v>
      </c>
      <c r="C477" s="12" t="s">
        <v>340</v>
      </c>
      <c r="D477" s="386">
        <v>0</v>
      </c>
      <c r="E477" s="386">
        <v>1</v>
      </c>
      <c r="F477" s="386">
        <v>0</v>
      </c>
      <c r="G477" s="386">
        <v>1</v>
      </c>
      <c r="H477" s="386">
        <v>1</v>
      </c>
      <c r="I477" s="386">
        <v>0</v>
      </c>
      <c r="J477" s="386">
        <v>1</v>
      </c>
      <c r="K477" s="386">
        <v>0</v>
      </c>
      <c r="L477" s="386">
        <v>1</v>
      </c>
      <c r="M477" s="386">
        <v>0</v>
      </c>
      <c r="N477" s="386">
        <v>1</v>
      </c>
      <c r="O477" s="386">
        <v>0</v>
      </c>
      <c r="P477" s="386">
        <v>0</v>
      </c>
      <c r="Q477" s="386">
        <v>0</v>
      </c>
      <c r="R477" s="8">
        <v>1</v>
      </c>
      <c r="S477" s="8">
        <v>1</v>
      </c>
      <c r="T477" s="8">
        <v>0</v>
      </c>
      <c r="U477" s="8">
        <v>1</v>
      </c>
      <c r="V477" s="8">
        <v>0</v>
      </c>
      <c r="W477" s="8">
        <v>0</v>
      </c>
      <c r="X477" s="8">
        <v>1</v>
      </c>
      <c r="Y477" s="8">
        <v>1</v>
      </c>
      <c r="Z477" s="8">
        <v>1</v>
      </c>
      <c r="AA477" s="8">
        <v>0</v>
      </c>
      <c r="AB477" s="8">
        <v>0</v>
      </c>
      <c r="AC477" s="8">
        <v>0</v>
      </c>
      <c r="AD477" s="8">
        <v>0</v>
      </c>
      <c r="AE477" s="8">
        <v>0</v>
      </c>
      <c r="AF477" s="8">
        <v>0</v>
      </c>
      <c r="AG477" s="8">
        <v>0</v>
      </c>
      <c r="AH477" s="8">
        <v>0</v>
      </c>
      <c r="AI477" s="8">
        <v>1</v>
      </c>
      <c r="AJ477" s="8">
        <v>0</v>
      </c>
      <c r="AK477" s="8">
        <v>0</v>
      </c>
      <c r="AL477" s="2"/>
      <c r="AM477" s="51">
        <f t="shared" si="71"/>
        <v>13</v>
      </c>
      <c r="AN477" s="7">
        <v>4</v>
      </c>
      <c r="AO477" s="256">
        <f t="shared" si="72"/>
        <v>0.38235294117647056</v>
      </c>
      <c r="AP477" s="2"/>
      <c r="AQ477" s="2"/>
      <c r="AR477" s="2"/>
      <c r="AS477" s="2"/>
      <c r="AT477" s="2"/>
      <c r="AU477" s="2"/>
      <c r="AV477" s="2"/>
      <c r="AW477" s="2"/>
      <c r="AX477" s="2"/>
      <c r="AY477" s="2"/>
      <c r="AZ477" s="2"/>
      <c r="BA477" s="2"/>
      <c r="BB477" s="2"/>
      <c r="BC477" s="2"/>
      <c r="BD477" s="2"/>
      <c r="BE477" s="2"/>
    </row>
    <row r="478" spans="1:57" ht="18.5" x14ac:dyDescent="0.35">
      <c r="A478" s="61">
        <v>5</v>
      </c>
      <c r="B478" s="88">
        <v>5</v>
      </c>
      <c r="C478" s="12" t="s">
        <v>341</v>
      </c>
      <c r="D478" s="386">
        <v>1</v>
      </c>
      <c r="E478" s="386">
        <v>0</v>
      </c>
      <c r="F478" s="386">
        <v>1</v>
      </c>
      <c r="G478" s="386">
        <v>0</v>
      </c>
      <c r="H478" s="386">
        <v>0</v>
      </c>
      <c r="I478" s="386">
        <v>1</v>
      </c>
      <c r="J478" s="386">
        <v>0</v>
      </c>
      <c r="K478" s="386">
        <v>1</v>
      </c>
      <c r="L478" s="386">
        <v>0</v>
      </c>
      <c r="M478" s="386">
        <v>1</v>
      </c>
      <c r="N478" s="386">
        <v>0</v>
      </c>
      <c r="O478" s="386">
        <v>1</v>
      </c>
      <c r="P478" s="386">
        <v>1</v>
      </c>
      <c r="Q478" s="386">
        <v>0</v>
      </c>
      <c r="R478" s="8">
        <v>0</v>
      </c>
      <c r="S478" s="8">
        <v>0</v>
      </c>
      <c r="T478" s="8">
        <v>1</v>
      </c>
      <c r="U478" s="8">
        <v>0</v>
      </c>
      <c r="V478" s="8">
        <v>1</v>
      </c>
      <c r="W478" s="8">
        <v>0</v>
      </c>
      <c r="X478" s="8">
        <v>0</v>
      </c>
      <c r="Y478" s="8">
        <v>0</v>
      </c>
      <c r="Z478" s="8">
        <v>0</v>
      </c>
      <c r="AA478" s="8">
        <v>0</v>
      </c>
      <c r="AB478" s="8">
        <v>1</v>
      </c>
      <c r="AC478" s="8">
        <v>0</v>
      </c>
      <c r="AD478" s="8">
        <v>1</v>
      </c>
      <c r="AE478" s="8">
        <v>1</v>
      </c>
      <c r="AF478" s="8">
        <v>1</v>
      </c>
      <c r="AG478" s="8">
        <v>1</v>
      </c>
      <c r="AH478" s="8">
        <v>0</v>
      </c>
      <c r="AI478" s="8">
        <v>0</v>
      </c>
      <c r="AJ478" s="8">
        <v>0</v>
      </c>
      <c r="AK478" s="8">
        <v>0</v>
      </c>
      <c r="AL478" s="2"/>
      <c r="AM478" s="51">
        <f t="shared" si="71"/>
        <v>14</v>
      </c>
      <c r="AN478" s="7">
        <v>5</v>
      </c>
      <c r="AO478" s="256">
        <f t="shared" si="72"/>
        <v>0.41176470588235292</v>
      </c>
      <c r="AP478" s="2"/>
      <c r="AQ478" s="2"/>
      <c r="AR478" s="2"/>
      <c r="AS478" s="2"/>
      <c r="AT478" s="2"/>
      <c r="AU478" s="2"/>
      <c r="AV478" s="2"/>
      <c r="AW478" s="2"/>
      <c r="AX478" s="2"/>
      <c r="AY478" s="2"/>
      <c r="AZ478" s="2"/>
      <c r="BA478" s="2"/>
      <c r="BB478" s="2"/>
      <c r="BC478" s="2"/>
      <c r="BD478" s="2"/>
      <c r="BE478" s="2"/>
    </row>
    <row r="479" spans="1:57" ht="18.5" x14ac:dyDescent="0.35">
      <c r="A479" s="2"/>
      <c r="B479" s="2"/>
      <c r="C479" s="381" t="s">
        <v>424</v>
      </c>
      <c r="D479" s="2">
        <f>($B$7*D474)+($B$8*D475)+($B$9*D476)+($B$10*D477)+($B$11*D478)</f>
        <v>5</v>
      </c>
      <c r="E479" s="2">
        <f t="shared" ref="E479:AK479" si="73">($B$7*E474)+($B$8*E475)+($B$9*E476)+($B$10*E477)+($B$11*E478)</f>
        <v>4</v>
      </c>
      <c r="F479" s="2">
        <f t="shared" si="73"/>
        <v>5</v>
      </c>
      <c r="G479" s="2">
        <f t="shared" si="73"/>
        <v>4</v>
      </c>
      <c r="H479" s="2">
        <f t="shared" si="73"/>
        <v>4</v>
      </c>
      <c r="I479" s="2">
        <f t="shared" si="73"/>
        <v>5</v>
      </c>
      <c r="J479" s="2">
        <f t="shared" si="73"/>
        <v>4</v>
      </c>
      <c r="K479" s="2">
        <f t="shared" si="73"/>
        <v>5</v>
      </c>
      <c r="L479" s="2">
        <f t="shared" si="73"/>
        <v>4</v>
      </c>
      <c r="M479" s="2">
        <f t="shared" si="73"/>
        <v>5</v>
      </c>
      <c r="N479" s="2">
        <f t="shared" si="73"/>
        <v>4</v>
      </c>
      <c r="O479" s="2">
        <f t="shared" si="73"/>
        <v>5</v>
      </c>
      <c r="P479" s="2">
        <f t="shared" si="73"/>
        <v>5</v>
      </c>
      <c r="Q479" s="2">
        <f t="shared" si="73"/>
        <v>2</v>
      </c>
      <c r="R479" s="2">
        <f t="shared" si="73"/>
        <v>4</v>
      </c>
      <c r="S479" s="2">
        <f t="shared" si="73"/>
        <v>4</v>
      </c>
      <c r="T479" s="2">
        <f t="shared" si="73"/>
        <v>5</v>
      </c>
      <c r="U479" s="2">
        <f t="shared" si="73"/>
        <v>4</v>
      </c>
      <c r="V479" s="2">
        <f t="shared" si="73"/>
        <v>5</v>
      </c>
      <c r="W479" s="2">
        <f t="shared" si="73"/>
        <v>2</v>
      </c>
      <c r="X479" s="2">
        <f t="shared" si="73"/>
        <v>4</v>
      </c>
      <c r="Y479" s="2">
        <f t="shared" si="73"/>
        <v>4</v>
      </c>
      <c r="Z479" s="2">
        <f t="shared" si="73"/>
        <v>4</v>
      </c>
      <c r="AA479" s="2">
        <f t="shared" si="73"/>
        <v>3</v>
      </c>
      <c r="AB479" s="2">
        <f t="shared" si="73"/>
        <v>5</v>
      </c>
      <c r="AC479" s="2">
        <f t="shared" si="73"/>
        <v>2</v>
      </c>
      <c r="AD479" s="2">
        <f t="shared" si="73"/>
        <v>5</v>
      </c>
      <c r="AE479" s="2">
        <f t="shared" si="73"/>
        <v>5</v>
      </c>
      <c r="AF479" s="2">
        <f t="shared" si="73"/>
        <v>5</v>
      </c>
      <c r="AG479" s="2">
        <f t="shared" si="73"/>
        <v>5</v>
      </c>
      <c r="AH479" s="2">
        <f t="shared" si="73"/>
        <v>3</v>
      </c>
      <c r="AI479" s="2">
        <f t="shared" si="73"/>
        <v>4</v>
      </c>
      <c r="AJ479" s="2">
        <f t="shared" si="73"/>
        <v>3</v>
      </c>
      <c r="AK479" s="2">
        <f t="shared" si="73"/>
        <v>2</v>
      </c>
      <c r="AL479" s="2"/>
      <c r="AM479" s="9">
        <f>SUM(AM474:AM478)</f>
        <v>34</v>
      </c>
      <c r="AN479" s="2"/>
      <c r="AO479" s="10">
        <f>SUM(AO474:AO478)</f>
        <v>0.99999999999999989</v>
      </c>
      <c r="AP479" s="2"/>
      <c r="AQ479" s="2"/>
      <c r="AR479" s="2"/>
      <c r="AS479" s="2"/>
      <c r="AT479" s="2"/>
      <c r="AU479" s="2"/>
      <c r="AV479" s="2"/>
      <c r="AW479" s="2"/>
      <c r="AX479" s="2"/>
      <c r="AY479" s="2"/>
      <c r="AZ479" s="2"/>
      <c r="BA479" s="2"/>
      <c r="BB479" s="2"/>
      <c r="BC479" s="2"/>
      <c r="BD479" s="2"/>
      <c r="BE479" s="2"/>
    </row>
    <row r="480" spans="1:57" x14ac:dyDescent="0.3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row>
    <row r="481" spans="1:57" x14ac:dyDescent="0.3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row>
    <row r="482" spans="1:57" ht="37" x14ac:dyDescent="0.35">
      <c r="A482" s="56" t="s">
        <v>342</v>
      </c>
      <c r="B482" s="27"/>
      <c r="C482" s="16" t="s">
        <v>343</v>
      </c>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row>
    <row r="483" spans="1:57" x14ac:dyDescent="0.35">
      <c r="A483" s="2"/>
      <c r="B483" s="2"/>
      <c r="C483" s="2"/>
      <c r="D483" s="337" t="s">
        <v>20</v>
      </c>
      <c r="E483" s="335" t="s">
        <v>21</v>
      </c>
      <c r="F483" s="334" t="s">
        <v>23</v>
      </c>
      <c r="G483" s="334" t="s">
        <v>26</v>
      </c>
      <c r="H483" s="334" t="s">
        <v>29</v>
      </c>
      <c r="I483" s="334" t="s">
        <v>32</v>
      </c>
      <c r="J483" s="334" t="s">
        <v>35</v>
      </c>
      <c r="K483" s="334" t="s">
        <v>38</v>
      </c>
      <c r="L483" s="334" t="s">
        <v>41</v>
      </c>
      <c r="M483" s="334" t="s">
        <v>44</v>
      </c>
      <c r="N483" s="334" t="s">
        <v>47</v>
      </c>
      <c r="O483" s="334" t="s">
        <v>50</v>
      </c>
      <c r="P483" s="334" t="s">
        <v>51</v>
      </c>
      <c r="Q483" s="334" t="s">
        <v>52</v>
      </c>
      <c r="R483" s="334" t="s">
        <v>53</v>
      </c>
      <c r="S483" s="334" t="s">
        <v>54</v>
      </c>
      <c r="T483" s="334" t="s">
        <v>55</v>
      </c>
      <c r="U483" s="334" t="s">
        <v>56</v>
      </c>
      <c r="V483" s="334" t="s">
        <v>57</v>
      </c>
      <c r="W483" s="334" t="s">
        <v>58</v>
      </c>
      <c r="X483" s="334" t="s">
        <v>59</v>
      </c>
      <c r="Y483" s="334" t="s">
        <v>60</v>
      </c>
      <c r="Z483" s="334" t="s">
        <v>61</v>
      </c>
      <c r="AA483" s="334" t="s">
        <v>62</v>
      </c>
      <c r="AB483" s="334" t="s">
        <v>63</v>
      </c>
      <c r="AC483" s="334" t="s">
        <v>64</v>
      </c>
      <c r="AD483" s="334" t="s">
        <v>65</v>
      </c>
      <c r="AE483" s="334" t="s">
        <v>66</v>
      </c>
      <c r="AF483" s="334" t="s">
        <v>67</v>
      </c>
      <c r="AG483" s="334" t="s">
        <v>68</v>
      </c>
      <c r="AH483" s="334" t="s">
        <v>69</v>
      </c>
      <c r="AI483" s="334" t="s">
        <v>70</v>
      </c>
      <c r="AJ483" s="334" t="s">
        <v>71</v>
      </c>
      <c r="AK483" s="336" t="s">
        <v>72</v>
      </c>
      <c r="AL483" s="2"/>
      <c r="AM483" s="6" t="s">
        <v>179</v>
      </c>
      <c r="AN483" s="7" t="s">
        <v>189</v>
      </c>
      <c r="AO483" s="7" t="s">
        <v>190</v>
      </c>
      <c r="AP483" s="2"/>
      <c r="AQ483" s="2"/>
      <c r="AR483" s="2"/>
      <c r="AS483" s="2"/>
      <c r="AT483" s="2"/>
      <c r="AU483" s="2"/>
      <c r="AV483" s="2"/>
      <c r="AW483" s="2"/>
      <c r="AX483" s="2"/>
      <c r="AY483" s="2"/>
      <c r="AZ483" s="2"/>
      <c r="BA483" s="2"/>
      <c r="BB483" s="2"/>
      <c r="BC483" s="2"/>
      <c r="BD483" s="2"/>
      <c r="BE483" s="2"/>
    </row>
    <row r="484" spans="1:57" ht="18.5" x14ac:dyDescent="0.35">
      <c r="A484" s="233">
        <v>1</v>
      </c>
      <c r="B484" s="84">
        <v>1</v>
      </c>
      <c r="C484" s="11" t="s">
        <v>290</v>
      </c>
      <c r="D484" s="386">
        <v>0</v>
      </c>
      <c r="E484" s="386">
        <v>0</v>
      </c>
      <c r="F484" s="386">
        <v>0</v>
      </c>
      <c r="G484" s="386">
        <v>0</v>
      </c>
      <c r="H484" s="386">
        <v>1</v>
      </c>
      <c r="I484" s="386">
        <v>0</v>
      </c>
      <c r="J484" s="386">
        <v>0</v>
      </c>
      <c r="K484" s="386">
        <v>0</v>
      </c>
      <c r="L484" s="386">
        <v>0</v>
      </c>
      <c r="M484" s="386">
        <v>0</v>
      </c>
      <c r="N484" s="386">
        <v>0</v>
      </c>
      <c r="O484" s="386">
        <v>0</v>
      </c>
      <c r="P484" s="386">
        <v>0</v>
      </c>
      <c r="Q484" s="386">
        <v>0</v>
      </c>
      <c r="R484" s="8">
        <v>0</v>
      </c>
      <c r="S484" s="8">
        <v>0</v>
      </c>
      <c r="T484" s="8">
        <v>0</v>
      </c>
      <c r="U484" s="8">
        <v>0</v>
      </c>
      <c r="V484" s="8">
        <v>0</v>
      </c>
      <c r="W484" s="8">
        <v>1</v>
      </c>
      <c r="X484" s="8">
        <v>0</v>
      </c>
      <c r="Y484" s="8">
        <v>0</v>
      </c>
      <c r="Z484" s="8">
        <v>1</v>
      </c>
      <c r="AA484" s="8">
        <v>0</v>
      </c>
      <c r="AB484" s="8">
        <v>0</v>
      </c>
      <c r="AC484" s="8">
        <v>1</v>
      </c>
      <c r="AD484" s="8">
        <v>0</v>
      </c>
      <c r="AE484" s="8">
        <v>1</v>
      </c>
      <c r="AF484" s="8"/>
      <c r="AG484" s="8">
        <v>0</v>
      </c>
      <c r="AH484" s="8">
        <v>1</v>
      </c>
      <c r="AI484" s="8">
        <v>1</v>
      </c>
      <c r="AJ484" s="8">
        <v>1</v>
      </c>
      <c r="AK484" s="8">
        <v>1</v>
      </c>
      <c r="AL484" s="2"/>
      <c r="AM484" s="51">
        <f>SUM(D484:AK484)</f>
        <v>9</v>
      </c>
      <c r="AN484" s="7">
        <v>1</v>
      </c>
      <c r="AO484" s="256">
        <f>AM484/AM$489</f>
        <v>0.26470588235294118</v>
      </c>
      <c r="AP484" s="2"/>
      <c r="AQ484" s="2"/>
      <c r="AR484" s="2"/>
      <c r="AS484" s="2"/>
      <c r="AT484" s="2"/>
      <c r="AU484" s="2"/>
      <c r="AV484" s="2"/>
      <c r="AW484" s="2"/>
      <c r="AX484" s="2"/>
      <c r="AY484" s="2"/>
      <c r="AZ484" s="2"/>
      <c r="BA484" s="2"/>
      <c r="BB484" s="2"/>
      <c r="BC484" s="2"/>
      <c r="BD484" s="2"/>
      <c r="BE484" s="2"/>
    </row>
    <row r="485" spans="1:57" ht="18.5" x14ac:dyDescent="0.35">
      <c r="A485" s="233">
        <v>5</v>
      </c>
      <c r="B485" s="88">
        <v>5</v>
      </c>
      <c r="C485" s="11" t="s">
        <v>344</v>
      </c>
      <c r="D485" s="386">
        <v>0</v>
      </c>
      <c r="E485" s="386">
        <v>0</v>
      </c>
      <c r="F485" s="386">
        <v>0</v>
      </c>
      <c r="G485" s="386">
        <v>1</v>
      </c>
      <c r="H485" s="386">
        <v>0</v>
      </c>
      <c r="I485" s="386">
        <v>1</v>
      </c>
      <c r="J485" s="386">
        <v>1</v>
      </c>
      <c r="K485" s="386">
        <v>0</v>
      </c>
      <c r="L485" s="386">
        <v>1</v>
      </c>
      <c r="M485" s="386">
        <v>0</v>
      </c>
      <c r="N485" s="386">
        <v>1</v>
      </c>
      <c r="O485" s="386">
        <v>0</v>
      </c>
      <c r="P485" s="386">
        <v>0</v>
      </c>
      <c r="Q485" s="386">
        <v>1</v>
      </c>
      <c r="R485" s="8">
        <v>1</v>
      </c>
      <c r="S485" s="8">
        <v>1</v>
      </c>
      <c r="T485" s="8">
        <v>1</v>
      </c>
      <c r="U485" s="8">
        <v>0</v>
      </c>
      <c r="V485" s="8">
        <v>1</v>
      </c>
      <c r="W485" s="8">
        <v>0</v>
      </c>
      <c r="X485" s="8">
        <v>0</v>
      </c>
      <c r="Y485" s="8">
        <v>0</v>
      </c>
      <c r="Z485" s="8">
        <v>0</v>
      </c>
      <c r="AA485" s="8">
        <v>0</v>
      </c>
      <c r="AB485" s="8">
        <v>0</v>
      </c>
      <c r="AC485" s="8">
        <v>0</v>
      </c>
      <c r="AD485" s="8">
        <v>0</v>
      </c>
      <c r="AE485" s="8">
        <v>0</v>
      </c>
      <c r="AF485" s="8"/>
      <c r="AG485" s="8">
        <v>1</v>
      </c>
      <c r="AH485" s="8">
        <v>0</v>
      </c>
      <c r="AI485" s="8">
        <v>0</v>
      </c>
      <c r="AJ485" s="8">
        <v>0</v>
      </c>
      <c r="AK485" s="8">
        <v>0</v>
      </c>
      <c r="AL485" s="2"/>
      <c r="AM485" s="51">
        <f t="shared" ref="AM485:AM488" si="74">SUM(D485:AK485)</f>
        <v>11</v>
      </c>
      <c r="AN485" s="7">
        <v>5</v>
      </c>
      <c r="AO485" s="256">
        <f t="shared" ref="AO485:AO488" si="75">AM485/AM$489</f>
        <v>0.3235294117647059</v>
      </c>
      <c r="AP485" s="2"/>
      <c r="AQ485" s="2"/>
      <c r="AR485" s="2"/>
      <c r="AS485" s="2"/>
      <c r="AT485" s="2"/>
      <c r="AU485" s="2"/>
      <c r="AV485" s="2"/>
      <c r="AW485" s="2"/>
      <c r="AX485" s="2"/>
      <c r="AY485" s="2"/>
      <c r="AZ485" s="2"/>
      <c r="BA485" s="2"/>
      <c r="BB485" s="2"/>
      <c r="BC485" s="2"/>
      <c r="BD485" s="2"/>
      <c r="BE485" s="2"/>
    </row>
    <row r="486" spans="1:57" ht="18.5" x14ac:dyDescent="0.35">
      <c r="A486" s="233">
        <v>5</v>
      </c>
      <c r="B486" s="88">
        <v>5</v>
      </c>
      <c r="C486" s="12" t="s">
        <v>345</v>
      </c>
      <c r="D486" s="386">
        <v>0</v>
      </c>
      <c r="E486" s="386">
        <v>0</v>
      </c>
      <c r="F486" s="386">
        <v>0</v>
      </c>
      <c r="G486" s="386">
        <v>0</v>
      </c>
      <c r="H486" s="386">
        <v>0</v>
      </c>
      <c r="I486" s="386">
        <v>0</v>
      </c>
      <c r="J486" s="386">
        <v>0</v>
      </c>
      <c r="K486" s="386">
        <v>0</v>
      </c>
      <c r="L486" s="386">
        <v>0</v>
      </c>
      <c r="M486" s="386">
        <v>1</v>
      </c>
      <c r="N486" s="386">
        <v>0</v>
      </c>
      <c r="O486" s="386">
        <v>0</v>
      </c>
      <c r="P486" s="386">
        <v>0</v>
      </c>
      <c r="Q486" s="386">
        <v>0</v>
      </c>
      <c r="R486" s="8">
        <v>0</v>
      </c>
      <c r="S486" s="8">
        <v>0</v>
      </c>
      <c r="T486" s="8">
        <v>0</v>
      </c>
      <c r="U486" s="8">
        <v>0</v>
      </c>
      <c r="V486" s="8">
        <v>0</v>
      </c>
      <c r="W486" s="8">
        <v>0</v>
      </c>
      <c r="X486" s="8">
        <v>1</v>
      </c>
      <c r="Y486" s="8">
        <v>0</v>
      </c>
      <c r="Z486" s="8">
        <v>0</v>
      </c>
      <c r="AA486" s="8">
        <v>1</v>
      </c>
      <c r="AB486" s="8">
        <v>1</v>
      </c>
      <c r="AC486" s="8">
        <v>0</v>
      </c>
      <c r="AD486" s="8">
        <v>0</v>
      </c>
      <c r="AE486" s="8">
        <v>0</v>
      </c>
      <c r="AF486" s="8">
        <v>1</v>
      </c>
      <c r="AG486" s="8">
        <v>0</v>
      </c>
      <c r="AH486" s="8">
        <v>0</v>
      </c>
      <c r="AI486" s="8">
        <v>0</v>
      </c>
      <c r="AJ486" s="8">
        <v>0</v>
      </c>
      <c r="AK486" s="8">
        <v>0</v>
      </c>
      <c r="AL486" s="2"/>
      <c r="AM486" s="51">
        <f t="shared" si="74"/>
        <v>5</v>
      </c>
      <c r="AN486" s="7">
        <v>5</v>
      </c>
      <c r="AO486" s="256">
        <f t="shared" si="75"/>
        <v>0.14705882352941177</v>
      </c>
      <c r="AP486" s="2"/>
      <c r="AQ486" s="2"/>
      <c r="AR486" s="2"/>
      <c r="AS486" s="2"/>
      <c r="AT486" s="2"/>
      <c r="AU486" s="2"/>
      <c r="AV486" s="2"/>
      <c r="AW486" s="2"/>
      <c r="AX486" s="2"/>
      <c r="AY486" s="2"/>
      <c r="AZ486" s="2"/>
      <c r="BA486" s="2"/>
      <c r="BB486" s="2"/>
      <c r="BC486" s="2"/>
      <c r="BD486" s="2"/>
      <c r="BE486" s="2"/>
    </row>
    <row r="487" spans="1:57" ht="18.5" x14ac:dyDescent="0.35">
      <c r="A487" s="233">
        <v>5</v>
      </c>
      <c r="B487" s="88">
        <v>5</v>
      </c>
      <c r="C487" s="12" t="s">
        <v>346</v>
      </c>
      <c r="D487" s="386">
        <v>1</v>
      </c>
      <c r="E487" s="386">
        <v>0</v>
      </c>
      <c r="F487" s="386">
        <v>0</v>
      </c>
      <c r="G487" s="386">
        <v>0</v>
      </c>
      <c r="H487" s="386">
        <v>0</v>
      </c>
      <c r="I487" s="386">
        <v>0</v>
      </c>
      <c r="J487" s="386">
        <v>0</v>
      </c>
      <c r="K487" s="386">
        <v>0</v>
      </c>
      <c r="L487" s="386">
        <v>0</v>
      </c>
      <c r="M487" s="386">
        <v>0</v>
      </c>
      <c r="N487" s="386">
        <v>0</v>
      </c>
      <c r="O487" s="386">
        <v>0</v>
      </c>
      <c r="P487" s="386">
        <v>0</v>
      </c>
      <c r="Q487" s="386">
        <v>0</v>
      </c>
      <c r="R487" s="8">
        <v>0</v>
      </c>
      <c r="S487" s="8">
        <v>0</v>
      </c>
      <c r="T487" s="8">
        <v>0</v>
      </c>
      <c r="U487" s="8">
        <v>0</v>
      </c>
      <c r="V487" s="8">
        <v>0</v>
      </c>
      <c r="W487" s="8">
        <v>0</v>
      </c>
      <c r="X487" s="8">
        <v>0</v>
      </c>
      <c r="Y487" s="8">
        <v>0</v>
      </c>
      <c r="Z487" s="8">
        <v>0</v>
      </c>
      <c r="AA487" s="8">
        <v>0</v>
      </c>
      <c r="AB487" s="8">
        <v>0</v>
      </c>
      <c r="AC487" s="8">
        <v>0</v>
      </c>
      <c r="AD487" s="8">
        <v>1</v>
      </c>
      <c r="AE487" s="8">
        <v>0</v>
      </c>
      <c r="AF487" s="8"/>
      <c r="AG487" s="8">
        <v>0</v>
      </c>
      <c r="AH487" s="8">
        <v>0</v>
      </c>
      <c r="AI487" s="8">
        <v>0</v>
      </c>
      <c r="AJ487" s="8">
        <v>0</v>
      </c>
      <c r="AK487" s="8">
        <v>0</v>
      </c>
      <c r="AL487" s="2"/>
      <c r="AM487" s="51">
        <f t="shared" si="74"/>
        <v>2</v>
      </c>
      <c r="AN487" s="7">
        <v>5</v>
      </c>
      <c r="AO487" s="256">
        <f t="shared" si="75"/>
        <v>5.8823529411764705E-2</v>
      </c>
      <c r="AP487" s="2"/>
      <c r="AQ487" s="2"/>
      <c r="AR487" s="2"/>
      <c r="AS487" s="2"/>
      <c r="AT487" s="2"/>
      <c r="AU487" s="2"/>
      <c r="AV487" s="2"/>
      <c r="AW487" s="2"/>
      <c r="AX487" s="2"/>
      <c r="AY487" s="2"/>
      <c r="AZ487" s="2"/>
      <c r="BA487" s="2"/>
      <c r="BB487" s="2"/>
      <c r="BC487" s="2"/>
      <c r="BD487" s="2"/>
      <c r="BE487" s="2"/>
    </row>
    <row r="488" spans="1:57" ht="18.5" x14ac:dyDescent="0.35">
      <c r="A488" s="233">
        <v>5</v>
      </c>
      <c r="B488" s="88">
        <v>5</v>
      </c>
      <c r="C488" s="12" t="s">
        <v>347</v>
      </c>
      <c r="D488" s="386">
        <v>0</v>
      </c>
      <c r="E488" s="386">
        <v>1</v>
      </c>
      <c r="F488" s="386">
        <v>1</v>
      </c>
      <c r="G488" s="386">
        <v>0</v>
      </c>
      <c r="H488" s="386">
        <v>0</v>
      </c>
      <c r="I488" s="386">
        <v>0</v>
      </c>
      <c r="J488" s="386">
        <v>0</v>
      </c>
      <c r="K488" s="386">
        <v>1</v>
      </c>
      <c r="L488" s="386">
        <v>0</v>
      </c>
      <c r="M488" s="386">
        <v>0</v>
      </c>
      <c r="N488" s="386">
        <v>0</v>
      </c>
      <c r="O488" s="386">
        <v>1</v>
      </c>
      <c r="P488" s="388">
        <v>1</v>
      </c>
      <c r="Q488" s="386">
        <v>0</v>
      </c>
      <c r="R488" s="8">
        <v>0</v>
      </c>
      <c r="S488" s="8">
        <v>0</v>
      </c>
      <c r="T488" s="8">
        <v>0</v>
      </c>
      <c r="U488" s="8">
        <v>1</v>
      </c>
      <c r="V488" s="8">
        <v>0</v>
      </c>
      <c r="W488" s="8">
        <v>0</v>
      </c>
      <c r="X488" s="8">
        <v>0</v>
      </c>
      <c r="Y488" s="8">
        <v>1</v>
      </c>
      <c r="Z488" s="8">
        <v>0</v>
      </c>
      <c r="AA488" s="8">
        <v>0</v>
      </c>
      <c r="AB488" s="8">
        <v>0</v>
      </c>
      <c r="AC488" s="8">
        <v>0</v>
      </c>
      <c r="AD488" s="8">
        <v>0</v>
      </c>
      <c r="AE488" s="8">
        <v>0</v>
      </c>
      <c r="AF488" s="8"/>
      <c r="AG488" s="8">
        <v>0</v>
      </c>
      <c r="AH488" s="8">
        <v>0</v>
      </c>
      <c r="AI488" s="8">
        <v>0</v>
      </c>
      <c r="AJ488" s="8">
        <v>0</v>
      </c>
      <c r="AK488" s="8">
        <v>0</v>
      </c>
      <c r="AL488" s="2"/>
      <c r="AM488" s="51">
        <f t="shared" si="74"/>
        <v>7</v>
      </c>
      <c r="AN488" s="7">
        <v>5</v>
      </c>
      <c r="AO488" s="256">
        <f t="shared" si="75"/>
        <v>0.20588235294117646</v>
      </c>
      <c r="AP488" s="2"/>
      <c r="AQ488" s="2"/>
      <c r="AR488" s="2"/>
      <c r="AS488" s="2"/>
      <c r="AT488" s="2"/>
      <c r="AU488" s="2"/>
      <c r="AV488" s="2"/>
      <c r="AW488" s="2"/>
      <c r="AX488" s="2"/>
      <c r="AY488" s="2"/>
      <c r="AZ488" s="2"/>
      <c r="BA488" s="2"/>
      <c r="BB488" s="2"/>
      <c r="BC488" s="2"/>
      <c r="BD488" s="2"/>
      <c r="BE488" s="2"/>
    </row>
    <row r="489" spans="1:57" ht="18.5" x14ac:dyDescent="0.35">
      <c r="A489" s="2"/>
      <c r="B489" s="2"/>
      <c r="C489" s="381" t="s">
        <v>424</v>
      </c>
      <c r="D489" s="2">
        <f t="shared" ref="D489:AK489" si="76">($A$484*D484)+($A$485*D485)+($A$486*D486)+($A$487*D487)+($A$488*D488)</f>
        <v>5</v>
      </c>
      <c r="E489" s="2">
        <f t="shared" si="76"/>
        <v>5</v>
      </c>
      <c r="F489" s="2">
        <f t="shared" si="76"/>
        <v>5</v>
      </c>
      <c r="G489" s="2">
        <f t="shared" si="76"/>
        <v>5</v>
      </c>
      <c r="H489" s="2">
        <f t="shared" si="76"/>
        <v>1</v>
      </c>
      <c r="I489" s="2">
        <f t="shared" si="76"/>
        <v>5</v>
      </c>
      <c r="J489" s="2">
        <f t="shared" si="76"/>
        <v>5</v>
      </c>
      <c r="K489" s="2">
        <f t="shared" si="76"/>
        <v>5</v>
      </c>
      <c r="L489" s="2">
        <f t="shared" si="76"/>
        <v>5</v>
      </c>
      <c r="M489" s="2">
        <f t="shared" si="76"/>
        <v>5</v>
      </c>
      <c r="N489" s="2">
        <f t="shared" si="76"/>
        <v>5</v>
      </c>
      <c r="O489" s="2">
        <f t="shared" si="76"/>
        <v>5</v>
      </c>
      <c r="P489" s="2">
        <f t="shared" si="76"/>
        <v>5</v>
      </c>
      <c r="Q489" s="2">
        <f t="shared" si="76"/>
        <v>5</v>
      </c>
      <c r="R489" s="2">
        <f t="shared" si="76"/>
        <v>5</v>
      </c>
      <c r="S489" s="2">
        <f t="shared" si="76"/>
        <v>5</v>
      </c>
      <c r="T489" s="2">
        <f t="shared" si="76"/>
        <v>5</v>
      </c>
      <c r="U489" s="2">
        <f t="shared" si="76"/>
        <v>5</v>
      </c>
      <c r="V489" s="2">
        <f t="shared" si="76"/>
        <v>5</v>
      </c>
      <c r="W489" s="2">
        <f t="shared" si="76"/>
        <v>1</v>
      </c>
      <c r="X489" s="2">
        <f t="shared" si="76"/>
        <v>5</v>
      </c>
      <c r="Y489" s="2">
        <f t="shared" si="76"/>
        <v>5</v>
      </c>
      <c r="Z489" s="2">
        <f t="shared" si="76"/>
        <v>1</v>
      </c>
      <c r="AA489" s="2">
        <f t="shared" si="76"/>
        <v>5</v>
      </c>
      <c r="AB489" s="2">
        <f t="shared" si="76"/>
        <v>5</v>
      </c>
      <c r="AC489" s="2">
        <f t="shared" si="76"/>
        <v>1</v>
      </c>
      <c r="AD489" s="2">
        <f t="shared" si="76"/>
        <v>5</v>
      </c>
      <c r="AE489" s="2">
        <f t="shared" si="76"/>
        <v>1</v>
      </c>
      <c r="AF489" s="2">
        <f t="shared" si="76"/>
        <v>5</v>
      </c>
      <c r="AG489" s="2">
        <f t="shared" si="76"/>
        <v>5</v>
      </c>
      <c r="AH489" s="2">
        <f t="shared" si="76"/>
        <v>1</v>
      </c>
      <c r="AI489" s="2">
        <f t="shared" si="76"/>
        <v>1</v>
      </c>
      <c r="AJ489" s="2">
        <f t="shared" si="76"/>
        <v>1</v>
      </c>
      <c r="AK489" s="2">
        <f t="shared" si="76"/>
        <v>1</v>
      </c>
      <c r="AL489" s="2"/>
      <c r="AM489" s="9">
        <f>SUM(AM484:AM488)</f>
        <v>34</v>
      </c>
      <c r="AN489" s="2"/>
      <c r="AO489" s="10">
        <f>SUM(AO484:AO488)</f>
        <v>1</v>
      </c>
      <c r="AP489" s="2"/>
      <c r="AQ489" s="2"/>
      <c r="AR489" s="2"/>
      <c r="AS489" s="2"/>
      <c r="AT489" s="2"/>
      <c r="AU489" s="2"/>
      <c r="AV489" s="2"/>
      <c r="AW489" s="2"/>
      <c r="AX489" s="2"/>
      <c r="AY489" s="2"/>
      <c r="AZ489" s="2"/>
      <c r="BA489" s="2"/>
      <c r="BB489" s="2"/>
      <c r="BC489" s="2"/>
      <c r="BD489" s="2"/>
      <c r="BE489" s="2"/>
    </row>
    <row r="490" spans="1:57" x14ac:dyDescent="0.3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t="s">
        <v>286</v>
      </c>
      <c r="AN490" s="52">
        <f>SUM(AM485:AM488)</f>
        <v>25</v>
      </c>
      <c r="AO490" s="2"/>
      <c r="AP490" s="2"/>
      <c r="AQ490" s="2"/>
      <c r="AR490" s="2"/>
      <c r="AS490" s="2"/>
      <c r="AT490" s="2"/>
      <c r="AU490" s="2"/>
      <c r="AV490" s="2"/>
      <c r="AW490" s="2"/>
      <c r="AX490" s="2"/>
      <c r="AY490" s="2"/>
      <c r="AZ490" s="2"/>
      <c r="BA490" s="2"/>
      <c r="BB490" s="2"/>
      <c r="BC490" s="2"/>
      <c r="BD490" s="2"/>
      <c r="BE490" s="2"/>
    </row>
    <row r="491" spans="1:57" ht="21" x14ac:dyDescent="0.35">
      <c r="A491" s="46" t="s">
        <v>348</v>
      </c>
      <c r="B491" s="76"/>
      <c r="C491" s="19" t="s">
        <v>349</v>
      </c>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t="s">
        <v>287</v>
      </c>
      <c r="AN491" s="52">
        <f>AM484</f>
        <v>9</v>
      </c>
      <c r="AO491" s="2"/>
      <c r="AP491" s="2"/>
      <c r="AQ491" s="2"/>
      <c r="AR491" s="2"/>
      <c r="AS491" s="2"/>
      <c r="AT491" s="2"/>
      <c r="AU491" s="2"/>
      <c r="AV491" s="2"/>
      <c r="AW491" s="2"/>
      <c r="AX491" s="2"/>
      <c r="AY491" s="2"/>
      <c r="AZ491" s="2"/>
      <c r="BA491" s="2"/>
      <c r="BB491" s="2"/>
      <c r="BC491" s="2"/>
      <c r="BD491" s="2"/>
      <c r="BE491" s="2"/>
    </row>
    <row r="492" spans="1:57" x14ac:dyDescent="0.3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row>
    <row r="493" spans="1:57" ht="26" x14ac:dyDescent="0.6">
      <c r="A493" s="21" t="s">
        <v>350</v>
      </c>
      <c r="B493" s="81"/>
      <c r="C493" s="71" t="s">
        <v>351</v>
      </c>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row>
    <row r="494" spans="1:57" x14ac:dyDescent="0.35">
      <c r="A494" s="2"/>
      <c r="B494" s="2"/>
      <c r="C494" s="2"/>
      <c r="D494" s="337" t="s">
        <v>20</v>
      </c>
      <c r="E494" s="335" t="s">
        <v>21</v>
      </c>
      <c r="F494" s="334" t="s">
        <v>23</v>
      </c>
      <c r="G494" s="334" t="s">
        <v>26</v>
      </c>
      <c r="H494" s="334" t="s">
        <v>29</v>
      </c>
      <c r="I494" s="334" t="s">
        <v>32</v>
      </c>
      <c r="J494" s="334" t="s">
        <v>35</v>
      </c>
      <c r="K494" s="334" t="s">
        <v>38</v>
      </c>
      <c r="L494" s="334" t="s">
        <v>41</v>
      </c>
      <c r="M494" s="334" t="s">
        <v>44</v>
      </c>
      <c r="N494" s="334" t="s">
        <v>47</v>
      </c>
      <c r="O494" s="334" t="s">
        <v>50</v>
      </c>
      <c r="P494" s="334" t="s">
        <v>51</v>
      </c>
      <c r="Q494" s="334" t="s">
        <v>52</v>
      </c>
      <c r="R494" s="334" t="s">
        <v>53</v>
      </c>
      <c r="S494" s="334" t="s">
        <v>54</v>
      </c>
      <c r="T494" s="334" t="s">
        <v>55</v>
      </c>
      <c r="U494" s="334" t="s">
        <v>56</v>
      </c>
      <c r="V494" s="334" t="s">
        <v>57</v>
      </c>
      <c r="W494" s="334" t="s">
        <v>58</v>
      </c>
      <c r="X494" s="334" t="s">
        <v>59</v>
      </c>
      <c r="Y494" s="334" t="s">
        <v>60</v>
      </c>
      <c r="Z494" s="334" t="s">
        <v>61</v>
      </c>
      <c r="AA494" s="334" t="s">
        <v>62</v>
      </c>
      <c r="AB494" s="334" t="s">
        <v>63</v>
      </c>
      <c r="AC494" s="334" t="s">
        <v>64</v>
      </c>
      <c r="AD494" s="334" t="s">
        <v>65</v>
      </c>
      <c r="AE494" s="334" t="s">
        <v>66</v>
      </c>
      <c r="AF494" s="334" t="s">
        <v>67</v>
      </c>
      <c r="AG494" s="334" t="s">
        <v>68</v>
      </c>
      <c r="AH494" s="334" t="s">
        <v>69</v>
      </c>
      <c r="AI494" s="334" t="s">
        <v>70</v>
      </c>
      <c r="AJ494" s="334" t="s">
        <v>71</v>
      </c>
      <c r="AK494" s="336" t="s">
        <v>72</v>
      </c>
      <c r="AL494" s="2"/>
      <c r="AM494" s="6" t="s">
        <v>179</v>
      </c>
      <c r="AN494" s="7" t="s">
        <v>189</v>
      </c>
      <c r="AO494" s="7" t="s">
        <v>190</v>
      </c>
      <c r="AP494" s="2"/>
      <c r="AQ494" s="2"/>
      <c r="AR494" s="2"/>
      <c r="AS494" s="2"/>
      <c r="AT494" s="2"/>
      <c r="AU494" s="2"/>
      <c r="AV494" s="2"/>
      <c r="AW494" s="2"/>
      <c r="AX494" s="2"/>
      <c r="AY494" s="2"/>
      <c r="AZ494" s="2"/>
      <c r="BA494" s="2"/>
      <c r="BB494" s="2"/>
      <c r="BC494" s="2"/>
      <c r="BD494" s="2"/>
      <c r="BE494" s="2"/>
    </row>
    <row r="495" spans="1:57" ht="18.5" x14ac:dyDescent="0.35">
      <c r="A495" s="61">
        <v>1</v>
      </c>
      <c r="B495" s="84">
        <v>1</v>
      </c>
      <c r="C495" s="11" t="s">
        <v>352</v>
      </c>
      <c r="D495" s="386">
        <v>0</v>
      </c>
      <c r="E495" s="386">
        <v>0</v>
      </c>
      <c r="F495" s="386">
        <v>0</v>
      </c>
      <c r="G495" s="386">
        <v>1</v>
      </c>
      <c r="H495" s="386">
        <v>0</v>
      </c>
      <c r="I495" s="386">
        <v>0</v>
      </c>
      <c r="J495" s="386">
        <v>0</v>
      </c>
      <c r="K495" s="386">
        <v>0</v>
      </c>
      <c r="L495" s="386">
        <v>0</v>
      </c>
      <c r="M495" s="386">
        <v>0</v>
      </c>
      <c r="N495" s="386">
        <v>0</v>
      </c>
      <c r="O495" s="386">
        <v>0</v>
      </c>
      <c r="P495" s="386">
        <v>0</v>
      </c>
      <c r="Q495" s="386">
        <v>0</v>
      </c>
      <c r="R495" s="8">
        <v>0</v>
      </c>
      <c r="S495" s="8">
        <v>0</v>
      </c>
      <c r="T495" s="8">
        <v>0</v>
      </c>
      <c r="U495" s="8">
        <v>0</v>
      </c>
      <c r="V495" s="8">
        <v>0</v>
      </c>
      <c r="W495" s="8">
        <v>0</v>
      </c>
      <c r="X495" s="8">
        <v>0</v>
      </c>
      <c r="Y495" s="8">
        <v>0</v>
      </c>
      <c r="Z495" s="8">
        <v>0</v>
      </c>
      <c r="AA495" s="8">
        <v>0</v>
      </c>
      <c r="AB495" s="8">
        <v>0</v>
      </c>
      <c r="AC495" s="8">
        <v>0</v>
      </c>
      <c r="AD495" s="8">
        <v>1</v>
      </c>
      <c r="AE495" s="8">
        <v>0</v>
      </c>
      <c r="AF495" s="8">
        <v>0</v>
      </c>
      <c r="AG495" s="8">
        <v>0</v>
      </c>
      <c r="AH495" s="8">
        <v>0</v>
      </c>
      <c r="AI495" s="8">
        <v>0</v>
      </c>
      <c r="AJ495" s="8">
        <v>0</v>
      </c>
      <c r="AK495" s="8">
        <v>0</v>
      </c>
      <c r="AL495" s="2"/>
      <c r="AM495" s="51">
        <f>SUM(D495:AK495)</f>
        <v>2</v>
      </c>
      <c r="AN495" s="7">
        <v>1</v>
      </c>
      <c r="AO495" s="256">
        <f>AM495/AM$500</f>
        <v>5.8823529411764705E-2</v>
      </c>
      <c r="AP495" s="2"/>
      <c r="AQ495" s="2"/>
      <c r="AR495" s="2"/>
      <c r="AS495" s="2"/>
      <c r="AT495" s="2"/>
      <c r="AU495" s="2"/>
      <c r="AV495" s="2"/>
      <c r="AW495" s="2"/>
      <c r="AX495" s="2"/>
      <c r="AY495" s="2"/>
      <c r="AZ495" s="2"/>
      <c r="BA495" s="2"/>
      <c r="BB495" s="2"/>
      <c r="BC495" s="2"/>
      <c r="BD495" s="2"/>
      <c r="BE495" s="2"/>
    </row>
    <row r="496" spans="1:57" ht="42" x14ac:dyDescent="0.35">
      <c r="A496" s="61">
        <v>2</v>
      </c>
      <c r="B496" s="85">
        <v>2</v>
      </c>
      <c r="C496" s="11" t="s">
        <v>353</v>
      </c>
      <c r="D496" s="386">
        <v>0</v>
      </c>
      <c r="E496" s="386">
        <v>1</v>
      </c>
      <c r="F496" s="386">
        <v>0</v>
      </c>
      <c r="G496" s="386">
        <v>0</v>
      </c>
      <c r="H496" s="386">
        <v>1</v>
      </c>
      <c r="I496" s="386">
        <v>1</v>
      </c>
      <c r="J496" s="386">
        <v>1</v>
      </c>
      <c r="K496" s="386">
        <v>1</v>
      </c>
      <c r="L496" s="386">
        <v>1</v>
      </c>
      <c r="M496" s="386">
        <v>1</v>
      </c>
      <c r="N496" s="386">
        <v>0</v>
      </c>
      <c r="O496" s="386">
        <v>0</v>
      </c>
      <c r="P496" s="386">
        <v>1</v>
      </c>
      <c r="Q496" s="386">
        <v>0</v>
      </c>
      <c r="R496" s="8">
        <v>0</v>
      </c>
      <c r="S496" s="8">
        <v>0</v>
      </c>
      <c r="T496" s="8">
        <v>0</v>
      </c>
      <c r="U496" s="8">
        <v>1</v>
      </c>
      <c r="V496" s="8">
        <v>0</v>
      </c>
      <c r="W496" s="8">
        <v>1</v>
      </c>
      <c r="X496" s="8">
        <v>1</v>
      </c>
      <c r="Y496" s="8">
        <v>1</v>
      </c>
      <c r="Z496" s="8">
        <v>1</v>
      </c>
      <c r="AA496" s="8">
        <v>0</v>
      </c>
      <c r="AB496" s="8">
        <v>0</v>
      </c>
      <c r="AC496" s="8">
        <v>1</v>
      </c>
      <c r="AD496" s="8">
        <v>0</v>
      </c>
      <c r="AE496" s="8">
        <v>0</v>
      </c>
      <c r="AF496" s="8">
        <v>0</v>
      </c>
      <c r="AG496" s="8">
        <v>0</v>
      </c>
      <c r="AH496" s="8">
        <v>1</v>
      </c>
      <c r="AI496" s="8">
        <v>1</v>
      </c>
      <c r="AJ496" s="8">
        <v>1</v>
      </c>
      <c r="AK496" s="8">
        <v>1</v>
      </c>
      <c r="AL496" s="2"/>
      <c r="AM496" s="51">
        <f t="shared" ref="AM496:AM499" si="77">SUM(D496:AK496)</f>
        <v>18</v>
      </c>
      <c r="AN496" s="7">
        <v>2</v>
      </c>
      <c r="AO496" s="256">
        <f t="shared" ref="AO496:AO499" si="78">AM496/AM$500</f>
        <v>0.52941176470588236</v>
      </c>
      <c r="AP496" s="2"/>
      <c r="AQ496" s="2"/>
      <c r="AR496" s="2"/>
      <c r="AS496" s="2"/>
      <c r="AT496" s="2"/>
      <c r="AU496" s="2"/>
      <c r="AV496" s="2"/>
      <c r="AW496" s="2"/>
      <c r="AX496" s="2"/>
      <c r="AY496" s="2"/>
      <c r="AZ496" s="2"/>
      <c r="BA496" s="2"/>
      <c r="BB496" s="2"/>
      <c r="BC496" s="2"/>
      <c r="BD496" s="2"/>
      <c r="BE496" s="2"/>
    </row>
    <row r="497" spans="1:57" ht="57" customHeight="1" x14ac:dyDescent="0.35">
      <c r="A497" s="61">
        <v>3</v>
      </c>
      <c r="B497" s="86">
        <v>3</v>
      </c>
      <c r="C497" s="11" t="s">
        <v>354</v>
      </c>
      <c r="D497" s="386">
        <v>0</v>
      </c>
      <c r="E497" s="386">
        <v>0</v>
      </c>
      <c r="F497" s="386">
        <v>0</v>
      </c>
      <c r="G497" s="386">
        <v>0</v>
      </c>
      <c r="H497" s="386">
        <v>0</v>
      </c>
      <c r="I497" s="386">
        <v>0</v>
      </c>
      <c r="J497" s="386">
        <v>0</v>
      </c>
      <c r="K497" s="386">
        <v>0</v>
      </c>
      <c r="L497" s="386">
        <v>0</v>
      </c>
      <c r="M497" s="386">
        <v>0</v>
      </c>
      <c r="N497" s="386">
        <v>1</v>
      </c>
      <c r="O497" s="386">
        <v>1</v>
      </c>
      <c r="P497" s="386">
        <v>0</v>
      </c>
      <c r="Q497" s="386">
        <v>1</v>
      </c>
      <c r="R497" s="8">
        <v>1</v>
      </c>
      <c r="S497" s="8">
        <v>1</v>
      </c>
      <c r="T497" s="8">
        <v>0</v>
      </c>
      <c r="U497" s="8">
        <v>0</v>
      </c>
      <c r="V497" s="8">
        <v>1</v>
      </c>
      <c r="W497" s="8">
        <v>0</v>
      </c>
      <c r="X497" s="8">
        <v>0</v>
      </c>
      <c r="Y497" s="8">
        <v>0</v>
      </c>
      <c r="Z497" s="8">
        <v>0</v>
      </c>
      <c r="AA497" s="8">
        <v>1</v>
      </c>
      <c r="AB497" s="8">
        <v>0</v>
      </c>
      <c r="AC497" s="8">
        <v>0</v>
      </c>
      <c r="AD497" s="8">
        <v>0</v>
      </c>
      <c r="AE497" s="8">
        <v>0</v>
      </c>
      <c r="AF497" s="8">
        <v>0</v>
      </c>
      <c r="AG497" s="8">
        <v>1</v>
      </c>
      <c r="AH497" s="8">
        <v>0</v>
      </c>
      <c r="AI497" s="8">
        <v>0</v>
      </c>
      <c r="AJ497" s="8">
        <v>0</v>
      </c>
      <c r="AK497" s="8">
        <v>0</v>
      </c>
      <c r="AL497" s="2"/>
      <c r="AM497" s="51">
        <f t="shared" si="77"/>
        <v>8</v>
      </c>
      <c r="AN497" s="7">
        <v>3</v>
      </c>
      <c r="AO497" s="256">
        <f t="shared" si="78"/>
        <v>0.23529411764705882</v>
      </c>
      <c r="AP497" s="2"/>
      <c r="AQ497" s="2"/>
      <c r="AR497" s="2"/>
      <c r="AS497" s="2"/>
      <c r="AT497" s="2"/>
      <c r="AU497" s="2"/>
      <c r="AV497" s="2"/>
      <c r="AW497" s="2"/>
      <c r="AX497" s="2"/>
      <c r="AY497" s="2"/>
      <c r="AZ497" s="2"/>
      <c r="BA497" s="2"/>
      <c r="BB497" s="2"/>
      <c r="BC497" s="2"/>
      <c r="BD497" s="2"/>
      <c r="BE497" s="2"/>
    </row>
    <row r="498" spans="1:57" ht="70" x14ac:dyDescent="0.35">
      <c r="A498" s="61">
        <v>4</v>
      </c>
      <c r="B498" s="87">
        <v>4</v>
      </c>
      <c r="C498" s="11" t="s">
        <v>355</v>
      </c>
      <c r="D498" s="386">
        <v>1</v>
      </c>
      <c r="E498" s="386">
        <v>0</v>
      </c>
      <c r="F498" s="386">
        <v>1</v>
      </c>
      <c r="G498" s="386">
        <v>0</v>
      </c>
      <c r="H498" s="386">
        <v>0</v>
      </c>
      <c r="I498" s="386">
        <v>0</v>
      </c>
      <c r="J498" s="386">
        <v>0</v>
      </c>
      <c r="K498" s="386">
        <v>0</v>
      </c>
      <c r="L498" s="386">
        <v>0</v>
      </c>
      <c r="M498" s="386">
        <v>0</v>
      </c>
      <c r="N498" s="386">
        <v>0</v>
      </c>
      <c r="O498" s="386">
        <v>0</v>
      </c>
      <c r="P498" s="386">
        <v>0</v>
      </c>
      <c r="Q498" s="386">
        <v>0</v>
      </c>
      <c r="R498" s="8">
        <v>0</v>
      </c>
      <c r="S498" s="8">
        <v>0</v>
      </c>
      <c r="T498" s="8">
        <v>0</v>
      </c>
      <c r="U498" s="8">
        <v>0</v>
      </c>
      <c r="V498" s="8">
        <v>0</v>
      </c>
      <c r="W498" s="8">
        <v>0</v>
      </c>
      <c r="X498" s="8">
        <v>0</v>
      </c>
      <c r="Y498" s="8">
        <v>0</v>
      </c>
      <c r="Z498" s="8">
        <v>0</v>
      </c>
      <c r="AA498" s="8">
        <v>0</v>
      </c>
      <c r="AB498" s="8">
        <v>0</v>
      </c>
      <c r="AC498" s="8">
        <v>0</v>
      </c>
      <c r="AD498" s="8">
        <v>0</v>
      </c>
      <c r="AE498" s="8">
        <v>1</v>
      </c>
      <c r="AF498" s="8">
        <v>0</v>
      </c>
      <c r="AG498" s="8">
        <v>0</v>
      </c>
      <c r="AH498" s="8">
        <v>0</v>
      </c>
      <c r="AI498" s="8">
        <v>0</v>
      </c>
      <c r="AJ498" s="8">
        <v>0</v>
      </c>
      <c r="AK498" s="8">
        <v>0</v>
      </c>
      <c r="AL498" s="2"/>
      <c r="AM498" s="51">
        <f t="shared" si="77"/>
        <v>3</v>
      </c>
      <c r="AN498" s="7">
        <v>4</v>
      </c>
      <c r="AO498" s="256">
        <f t="shared" si="78"/>
        <v>8.8235294117647065E-2</v>
      </c>
      <c r="AP498" s="2"/>
      <c r="AQ498" s="2"/>
      <c r="AR498" s="2"/>
      <c r="AS498" s="2"/>
      <c r="AT498" s="2"/>
      <c r="AU498" s="2"/>
      <c r="AV498" s="2"/>
      <c r="AW498" s="2"/>
      <c r="AX498" s="2"/>
      <c r="AY498" s="2"/>
      <c r="AZ498" s="2"/>
      <c r="BA498" s="2"/>
      <c r="BB498" s="2"/>
      <c r="BC498" s="2"/>
      <c r="BD498" s="2"/>
      <c r="BE498" s="2"/>
    </row>
    <row r="499" spans="1:57" ht="68.5" customHeight="1" x14ac:dyDescent="0.35">
      <c r="A499" s="61">
        <v>5</v>
      </c>
      <c r="B499" s="88">
        <v>5</v>
      </c>
      <c r="C499" s="11" t="s">
        <v>356</v>
      </c>
      <c r="D499" s="387">
        <v>0</v>
      </c>
      <c r="E499" s="387">
        <v>0</v>
      </c>
      <c r="F499" s="387">
        <v>0</v>
      </c>
      <c r="G499" s="387">
        <v>0</v>
      </c>
      <c r="H499" s="387">
        <v>0</v>
      </c>
      <c r="I499" s="387">
        <v>0</v>
      </c>
      <c r="J499" s="387">
        <v>0</v>
      </c>
      <c r="K499" s="387">
        <v>0</v>
      </c>
      <c r="L499" s="387">
        <v>0</v>
      </c>
      <c r="M499" s="387">
        <v>0</v>
      </c>
      <c r="N499" s="387">
        <v>0</v>
      </c>
      <c r="O499" s="387">
        <v>0</v>
      </c>
      <c r="P499" s="387">
        <v>0</v>
      </c>
      <c r="Q499" s="387">
        <v>0</v>
      </c>
      <c r="R499" s="382">
        <v>0</v>
      </c>
      <c r="S499" s="382">
        <v>0</v>
      </c>
      <c r="T499" s="382">
        <v>1</v>
      </c>
      <c r="U499" s="382">
        <v>0</v>
      </c>
      <c r="V499" s="382">
        <v>0</v>
      </c>
      <c r="W499" s="382">
        <v>0</v>
      </c>
      <c r="X499" s="382">
        <v>0</v>
      </c>
      <c r="Y499" s="382">
        <v>0</v>
      </c>
      <c r="Z499" s="382">
        <v>0</v>
      </c>
      <c r="AA499" s="8">
        <v>0</v>
      </c>
      <c r="AB499" s="8">
        <v>1</v>
      </c>
      <c r="AC499" s="8">
        <v>0</v>
      </c>
      <c r="AD499" s="8">
        <v>0</v>
      </c>
      <c r="AE499" s="8">
        <v>0</v>
      </c>
      <c r="AF499" s="8">
        <v>1</v>
      </c>
      <c r="AG499" s="8">
        <v>0</v>
      </c>
      <c r="AH499" s="8">
        <v>0</v>
      </c>
      <c r="AI499" s="8">
        <v>0</v>
      </c>
      <c r="AJ499" s="8">
        <v>0</v>
      </c>
      <c r="AK499" s="8">
        <v>0</v>
      </c>
      <c r="AL499" s="2"/>
      <c r="AM499" s="51">
        <f t="shared" si="77"/>
        <v>3</v>
      </c>
      <c r="AN499" s="7">
        <v>5</v>
      </c>
      <c r="AO499" s="256">
        <f t="shared" si="78"/>
        <v>8.8235294117647065E-2</v>
      </c>
      <c r="AP499" s="2"/>
      <c r="AQ499" s="2"/>
      <c r="AR499" s="2"/>
      <c r="AS499" s="2"/>
      <c r="AT499" s="2"/>
      <c r="AU499" s="2"/>
      <c r="AV499" s="2"/>
      <c r="AW499" s="2"/>
      <c r="AX499" s="2"/>
      <c r="AY499" s="2"/>
      <c r="AZ499" s="2"/>
      <c r="BA499" s="2"/>
      <c r="BB499" s="2"/>
      <c r="BC499" s="2"/>
      <c r="BD499" s="2"/>
      <c r="BE499" s="2"/>
    </row>
    <row r="500" spans="1:57" ht="18.5" x14ac:dyDescent="0.35">
      <c r="A500" s="2"/>
      <c r="B500" s="2"/>
      <c r="C500" s="381" t="s">
        <v>424</v>
      </c>
      <c r="D500" s="384">
        <f>($B$7*D495)+($B$8*D496)+($B$9*D497)+($B$10*D498)+($B$11*D499)</f>
        <v>4</v>
      </c>
      <c r="E500" s="332">
        <f t="shared" ref="E500:AK500" si="79">($B$7*E495)+($B$8*E496)+($B$9*E497)+($B$10*E498)+($B$11*E499)</f>
        <v>2</v>
      </c>
      <c r="F500" s="384">
        <f t="shared" si="79"/>
        <v>4</v>
      </c>
      <c r="G500" s="385">
        <f t="shared" si="79"/>
        <v>1</v>
      </c>
      <c r="H500" s="332">
        <f t="shared" si="79"/>
        <v>2</v>
      </c>
      <c r="I500" s="332">
        <f t="shared" si="79"/>
        <v>2</v>
      </c>
      <c r="J500" s="385">
        <f t="shared" si="79"/>
        <v>2</v>
      </c>
      <c r="K500" s="332">
        <f t="shared" si="79"/>
        <v>2</v>
      </c>
      <c r="L500" s="385">
        <f t="shared" si="79"/>
        <v>2</v>
      </c>
      <c r="M500" s="332">
        <f t="shared" si="79"/>
        <v>2</v>
      </c>
      <c r="N500" s="332">
        <f t="shared" si="79"/>
        <v>3</v>
      </c>
      <c r="O500" s="384">
        <f t="shared" si="79"/>
        <v>3</v>
      </c>
      <c r="P500" s="332">
        <f t="shared" si="79"/>
        <v>2</v>
      </c>
      <c r="Q500" s="332">
        <f t="shared" si="79"/>
        <v>3</v>
      </c>
      <c r="R500" s="384">
        <f t="shared" si="79"/>
        <v>3</v>
      </c>
      <c r="S500" s="332">
        <f t="shared" si="79"/>
        <v>3</v>
      </c>
      <c r="T500" s="384">
        <f t="shared" si="79"/>
        <v>5</v>
      </c>
      <c r="U500" s="384">
        <f t="shared" si="79"/>
        <v>2</v>
      </c>
      <c r="V500" s="384">
        <f t="shared" si="79"/>
        <v>3</v>
      </c>
      <c r="W500" s="332">
        <f t="shared" si="79"/>
        <v>2</v>
      </c>
      <c r="X500" s="385">
        <f t="shared" si="79"/>
        <v>2</v>
      </c>
      <c r="Y500" s="332">
        <f t="shared" si="79"/>
        <v>2</v>
      </c>
      <c r="Z500" s="332">
        <f t="shared" si="79"/>
        <v>2</v>
      </c>
      <c r="AA500" s="2">
        <f t="shared" si="79"/>
        <v>3</v>
      </c>
      <c r="AB500" s="2">
        <f t="shared" si="79"/>
        <v>5</v>
      </c>
      <c r="AC500" s="2">
        <f t="shared" si="79"/>
        <v>2</v>
      </c>
      <c r="AD500" s="2">
        <f t="shared" si="79"/>
        <v>1</v>
      </c>
      <c r="AE500" s="2">
        <f t="shared" si="79"/>
        <v>4</v>
      </c>
      <c r="AF500" s="2">
        <f t="shared" si="79"/>
        <v>5</v>
      </c>
      <c r="AG500" s="2">
        <f t="shared" si="79"/>
        <v>3</v>
      </c>
      <c r="AH500" s="2">
        <f t="shared" si="79"/>
        <v>2</v>
      </c>
      <c r="AI500" s="2">
        <f t="shared" si="79"/>
        <v>2</v>
      </c>
      <c r="AJ500" s="2">
        <f t="shared" si="79"/>
        <v>2</v>
      </c>
      <c r="AK500" s="2">
        <f t="shared" si="79"/>
        <v>2</v>
      </c>
      <c r="AL500" s="2"/>
      <c r="AM500" s="9">
        <f>SUM(AM495:AM499)</f>
        <v>34</v>
      </c>
      <c r="AN500" s="2"/>
      <c r="AO500" s="10">
        <f>SUM(AO495:AO499)</f>
        <v>1</v>
      </c>
      <c r="AP500" s="2"/>
      <c r="AQ500" s="2"/>
      <c r="AR500" s="2"/>
      <c r="AS500" s="2"/>
      <c r="AT500" s="2"/>
      <c r="AU500" s="2"/>
      <c r="AV500" s="2"/>
      <c r="AW500" s="2"/>
      <c r="AX500" s="2"/>
      <c r="AY500" s="2"/>
      <c r="AZ500" s="2"/>
      <c r="BA500" s="2"/>
      <c r="BB500" s="2"/>
      <c r="BC500" s="2"/>
      <c r="BD500" s="2"/>
      <c r="BE500" s="2"/>
    </row>
    <row r="501" spans="1:57" ht="18.5" x14ac:dyDescent="0.35">
      <c r="A501" s="2"/>
      <c r="B501" s="2"/>
      <c r="C501" s="381" t="s">
        <v>423</v>
      </c>
      <c r="D501" s="332">
        <v>2</v>
      </c>
      <c r="E501" s="332">
        <v>2</v>
      </c>
      <c r="F501" s="332">
        <v>3</v>
      </c>
      <c r="G501" s="332">
        <v>2</v>
      </c>
      <c r="H501" s="332">
        <v>2</v>
      </c>
      <c r="I501" s="332">
        <v>2</v>
      </c>
      <c r="J501" s="332">
        <v>3</v>
      </c>
      <c r="K501" s="332">
        <v>2</v>
      </c>
      <c r="L501" s="332">
        <v>3</v>
      </c>
      <c r="M501" s="332">
        <v>2</v>
      </c>
      <c r="N501" s="332">
        <v>3</v>
      </c>
      <c r="O501" s="332">
        <v>2</v>
      </c>
      <c r="P501" s="332">
        <v>2</v>
      </c>
      <c r="Q501" s="332">
        <v>3</v>
      </c>
      <c r="R501" s="332">
        <v>2</v>
      </c>
      <c r="S501" s="332">
        <v>3</v>
      </c>
      <c r="T501" s="332">
        <v>4</v>
      </c>
      <c r="U501" s="332">
        <v>1</v>
      </c>
      <c r="V501" s="332">
        <v>2</v>
      </c>
      <c r="W501" s="332">
        <v>2</v>
      </c>
      <c r="X501" s="332">
        <v>3</v>
      </c>
      <c r="Y501" s="332">
        <v>2</v>
      </c>
      <c r="Z501" s="332">
        <v>2</v>
      </c>
      <c r="AA501" s="2"/>
      <c r="AB501" s="2"/>
      <c r="AC501" s="2"/>
      <c r="AD501" s="2"/>
      <c r="AE501" s="2"/>
      <c r="AF501" s="2"/>
      <c r="AG501" s="2"/>
      <c r="AH501" s="2"/>
      <c r="AI501" s="2"/>
      <c r="AJ501" s="2"/>
      <c r="AK501" s="2"/>
      <c r="AL501" s="2"/>
      <c r="AM501" s="305"/>
      <c r="AN501" s="2"/>
      <c r="AO501" s="10"/>
      <c r="AP501" s="2"/>
      <c r="AQ501" s="2"/>
      <c r="AR501" s="2"/>
      <c r="AS501" s="2"/>
      <c r="AT501" s="2"/>
      <c r="AU501" s="2"/>
      <c r="AV501" s="2"/>
      <c r="AW501" s="2"/>
      <c r="AX501" s="2"/>
      <c r="AY501" s="2"/>
      <c r="AZ501" s="2"/>
      <c r="BA501" s="2"/>
      <c r="BB501" s="2"/>
      <c r="BC501" s="2"/>
      <c r="BD501" s="2"/>
      <c r="BE501" s="2"/>
    </row>
    <row r="502" spans="1:57" x14ac:dyDescent="0.3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9"/>
      <c r="AN502" s="2"/>
      <c r="AO502" s="10"/>
      <c r="AP502" s="2"/>
      <c r="AQ502" s="2"/>
      <c r="AR502" s="2"/>
      <c r="AS502" s="2"/>
      <c r="AT502" s="2"/>
      <c r="AU502" s="2"/>
      <c r="AV502" s="2"/>
      <c r="AW502" s="2"/>
      <c r="AX502" s="2"/>
      <c r="AY502" s="2"/>
      <c r="AZ502" s="2"/>
      <c r="BA502" s="2"/>
      <c r="BB502" s="2"/>
      <c r="BC502" s="2"/>
      <c r="BD502" s="2"/>
      <c r="BE502" s="2"/>
    </row>
    <row r="503" spans="1:57" x14ac:dyDescent="0.35">
      <c r="A503" s="2"/>
      <c r="B503" s="2"/>
      <c r="C503" s="2"/>
      <c r="D503" s="337" t="s">
        <v>20</v>
      </c>
      <c r="E503" s="335" t="s">
        <v>21</v>
      </c>
      <c r="F503" s="334" t="s">
        <v>23</v>
      </c>
      <c r="G503" s="334" t="s">
        <v>26</v>
      </c>
      <c r="H503" s="334" t="s">
        <v>29</v>
      </c>
      <c r="I503" s="334" t="s">
        <v>32</v>
      </c>
      <c r="J503" s="334" t="s">
        <v>35</v>
      </c>
      <c r="K503" s="334" t="s">
        <v>38</v>
      </c>
      <c r="L503" s="334" t="s">
        <v>41</v>
      </c>
      <c r="M503" s="334" t="s">
        <v>44</v>
      </c>
      <c r="N503" s="334" t="s">
        <v>47</v>
      </c>
      <c r="O503" s="334" t="s">
        <v>50</v>
      </c>
      <c r="P503" s="334" t="s">
        <v>51</v>
      </c>
      <c r="Q503" s="334" t="s">
        <v>52</v>
      </c>
      <c r="R503" s="334" t="s">
        <v>53</v>
      </c>
      <c r="S503" s="334" t="s">
        <v>54</v>
      </c>
      <c r="T503" s="334" t="s">
        <v>55</v>
      </c>
      <c r="U503" s="334" t="s">
        <v>56</v>
      </c>
      <c r="V503" s="334" t="s">
        <v>57</v>
      </c>
      <c r="W503" s="334" t="s">
        <v>58</v>
      </c>
      <c r="X503" s="334" t="s">
        <v>59</v>
      </c>
      <c r="Y503" s="334" t="s">
        <v>60</v>
      </c>
      <c r="Z503" s="334" t="s">
        <v>61</v>
      </c>
      <c r="AA503" s="334" t="s">
        <v>62</v>
      </c>
      <c r="AB503" s="334" t="s">
        <v>63</v>
      </c>
      <c r="AC503" s="334" t="s">
        <v>64</v>
      </c>
      <c r="AD503" s="334" t="s">
        <v>65</v>
      </c>
      <c r="AE503" s="334" t="s">
        <v>66</v>
      </c>
      <c r="AF503" s="334" t="s">
        <v>67</v>
      </c>
      <c r="AG503" s="334" t="s">
        <v>68</v>
      </c>
      <c r="AH503" s="334" t="s">
        <v>69</v>
      </c>
      <c r="AI503" s="334" t="s">
        <v>70</v>
      </c>
      <c r="AJ503" s="334" t="s">
        <v>71</v>
      </c>
      <c r="AK503" s="336" t="s">
        <v>72</v>
      </c>
      <c r="AL503" s="2"/>
      <c r="AM503" s="9"/>
      <c r="AN503" s="2"/>
      <c r="AO503" s="10"/>
      <c r="AP503" s="2"/>
      <c r="AQ503" s="2"/>
      <c r="AR503" s="2"/>
      <c r="AS503" s="2"/>
      <c r="AT503" s="2"/>
      <c r="AU503" s="2"/>
      <c r="AV503" s="2"/>
      <c r="AW503" s="2"/>
      <c r="AX503" s="2"/>
      <c r="AY503" s="2"/>
      <c r="AZ503" s="2"/>
      <c r="BA503" s="2"/>
      <c r="BB503" s="2"/>
      <c r="BC503" s="2"/>
      <c r="BD503" s="2"/>
      <c r="BE503" s="2"/>
    </row>
    <row r="504" spans="1:57" x14ac:dyDescent="0.35">
      <c r="A504" s="2"/>
      <c r="B504" s="2"/>
      <c r="C504" s="55" t="s">
        <v>317</v>
      </c>
      <c r="D504" s="37">
        <f>AVERAGE(D437,D447,D457,D467,D479,D489,D500)</f>
        <v>4.2857142857142856</v>
      </c>
      <c r="E504" s="37">
        <f t="shared" ref="E504:AK504" si="80">AVERAGE(E437,E447,E457,E467,E479,E489,E500)</f>
        <v>3.1428571428571428</v>
      </c>
      <c r="F504" s="37">
        <f t="shared" si="80"/>
        <v>4.7142857142857144</v>
      </c>
      <c r="G504" s="37">
        <f t="shared" si="80"/>
        <v>3.2857142857142856</v>
      </c>
      <c r="H504" s="37">
        <f t="shared" si="80"/>
        <v>3.4285714285714284</v>
      </c>
      <c r="I504" s="37">
        <f t="shared" si="80"/>
        <v>3.7142857142857144</v>
      </c>
      <c r="J504" s="37">
        <f t="shared" si="80"/>
        <v>3.2857142857142856</v>
      </c>
      <c r="K504" s="37">
        <f t="shared" si="80"/>
        <v>3.1428571428571428</v>
      </c>
      <c r="L504" s="37">
        <f t="shared" si="80"/>
        <v>3.2857142857142856</v>
      </c>
      <c r="M504" s="37">
        <f t="shared" si="80"/>
        <v>3.8571428571428572</v>
      </c>
      <c r="N504" s="37">
        <f t="shared" si="80"/>
        <v>3.7142857142857144</v>
      </c>
      <c r="O504" s="37">
        <f t="shared" si="80"/>
        <v>4.1428571428571432</v>
      </c>
      <c r="P504" s="37">
        <f t="shared" si="80"/>
        <v>4.4285714285714288</v>
      </c>
      <c r="Q504" s="37">
        <f t="shared" si="80"/>
        <v>2.8571428571428572</v>
      </c>
      <c r="R504" s="37">
        <f t="shared" si="80"/>
        <v>3.4285714285714284</v>
      </c>
      <c r="S504" s="37">
        <f t="shared" si="80"/>
        <v>3.7142857142857144</v>
      </c>
      <c r="T504" s="37">
        <f t="shared" si="80"/>
        <v>4.7142857142857144</v>
      </c>
      <c r="U504" s="37">
        <f t="shared" si="80"/>
        <v>3.2857142857142856</v>
      </c>
      <c r="V504" s="37">
        <f t="shared" si="80"/>
        <v>4.2857142857142856</v>
      </c>
      <c r="W504" s="37">
        <f t="shared" si="80"/>
        <v>2.4285714285714284</v>
      </c>
      <c r="X504" s="37">
        <f t="shared" si="80"/>
        <v>4.1428571428571432</v>
      </c>
      <c r="Y504" s="37">
        <f t="shared" si="80"/>
        <v>3.7142857142857144</v>
      </c>
      <c r="Z504" s="37">
        <f t="shared" si="80"/>
        <v>2.8571428571428572</v>
      </c>
      <c r="AA504" s="37">
        <f t="shared" si="80"/>
        <v>3.4285714285714284</v>
      </c>
      <c r="AB504" s="37">
        <f t="shared" si="80"/>
        <v>4.8571428571428568</v>
      </c>
      <c r="AC504" s="37">
        <f t="shared" si="80"/>
        <v>1.8571428571428572</v>
      </c>
      <c r="AD504" s="37">
        <f t="shared" si="80"/>
        <v>3.4285714285714284</v>
      </c>
      <c r="AE504" s="37">
        <f t="shared" si="80"/>
        <v>3.8571428571428572</v>
      </c>
      <c r="AF504" s="37">
        <f t="shared" si="80"/>
        <v>4.5714285714285712</v>
      </c>
      <c r="AG504" s="37">
        <f t="shared" si="80"/>
        <v>3.7142857142857144</v>
      </c>
      <c r="AH504" s="37">
        <f t="shared" si="80"/>
        <v>1.8571428571428572</v>
      </c>
      <c r="AI504" s="37">
        <f t="shared" si="80"/>
        <v>2.8571428571428572</v>
      </c>
      <c r="AJ504" s="37">
        <f t="shared" si="80"/>
        <v>2.7142857142857144</v>
      </c>
      <c r="AK504" s="37">
        <f t="shared" si="80"/>
        <v>1.8571428571428572</v>
      </c>
      <c r="AL504" s="2"/>
      <c r="AM504" s="9"/>
      <c r="AN504" s="2"/>
      <c r="AO504" s="10"/>
      <c r="AP504" s="2"/>
      <c r="AQ504" s="2"/>
      <c r="AR504" s="2"/>
      <c r="AS504" s="2"/>
      <c r="AT504" s="2"/>
      <c r="AU504" s="2"/>
      <c r="AV504" s="2"/>
      <c r="AW504" s="2"/>
      <c r="AX504" s="2"/>
      <c r="AY504" s="2"/>
      <c r="AZ504" s="2"/>
      <c r="BA504" s="2"/>
      <c r="BB504" s="2"/>
      <c r="BC504" s="2"/>
      <c r="BD504" s="2"/>
      <c r="BE504" s="2"/>
    </row>
    <row r="505" spans="1:57" x14ac:dyDescent="0.35">
      <c r="A505" s="2"/>
      <c r="B505" s="2"/>
      <c r="C505" s="26" t="s">
        <v>211</v>
      </c>
      <c r="D505" s="257">
        <f>AVERAGE(D437:AK437,D447:AK447,D457:AK457,D467:AK467,D479:AK479,D489:AK489,D500:AK500)</f>
        <v>3.4957983193277311</v>
      </c>
      <c r="E505" s="259">
        <f t="shared" ref="E505:AK505" si="81">$D$505</f>
        <v>3.4957983193277311</v>
      </c>
      <c r="F505" s="259">
        <f t="shared" si="81"/>
        <v>3.4957983193277311</v>
      </c>
      <c r="G505" s="259">
        <f t="shared" si="81"/>
        <v>3.4957983193277311</v>
      </c>
      <c r="H505" s="259">
        <f t="shared" si="81"/>
        <v>3.4957983193277311</v>
      </c>
      <c r="I505" s="259">
        <f t="shared" si="81"/>
        <v>3.4957983193277311</v>
      </c>
      <c r="J505" s="259">
        <f t="shared" si="81"/>
        <v>3.4957983193277311</v>
      </c>
      <c r="K505" s="259">
        <f t="shared" si="81"/>
        <v>3.4957983193277311</v>
      </c>
      <c r="L505" s="259">
        <f t="shared" si="81"/>
        <v>3.4957983193277311</v>
      </c>
      <c r="M505" s="259">
        <f t="shared" si="81"/>
        <v>3.4957983193277311</v>
      </c>
      <c r="N505" s="259">
        <f t="shared" si="81"/>
        <v>3.4957983193277311</v>
      </c>
      <c r="O505" s="259">
        <f t="shared" si="81"/>
        <v>3.4957983193277311</v>
      </c>
      <c r="P505" s="259">
        <f t="shared" si="81"/>
        <v>3.4957983193277311</v>
      </c>
      <c r="Q505" s="259">
        <f t="shared" si="81"/>
        <v>3.4957983193277311</v>
      </c>
      <c r="R505" s="259">
        <f t="shared" si="81"/>
        <v>3.4957983193277311</v>
      </c>
      <c r="S505" s="259">
        <f t="shared" si="81"/>
        <v>3.4957983193277311</v>
      </c>
      <c r="T505" s="259">
        <f t="shared" si="81"/>
        <v>3.4957983193277311</v>
      </c>
      <c r="U505" s="259">
        <f t="shared" si="81"/>
        <v>3.4957983193277311</v>
      </c>
      <c r="V505" s="259">
        <f t="shared" si="81"/>
        <v>3.4957983193277311</v>
      </c>
      <c r="W505" s="259">
        <f t="shared" si="81"/>
        <v>3.4957983193277311</v>
      </c>
      <c r="X505" s="259">
        <f t="shared" si="81"/>
        <v>3.4957983193277311</v>
      </c>
      <c r="Y505" s="259">
        <f t="shared" si="81"/>
        <v>3.4957983193277311</v>
      </c>
      <c r="Z505" s="259">
        <f t="shared" si="81"/>
        <v>3.4957983193277311</v>
      </c>
      <c r="AA505" s="259">
        <f t="shared" si="81"/>
        <v>3.4957983193277311</v>
      </c>
      <c r="AB505" s="259">
        <f t="shared" si="81"/>
        <v>3.4957983193277311</v>
      </c>
      <c r="AC505" s="259">
        <f t="shared" si="81"/>
        <v>3.4957983193277311</v>
      </c>
      <c r="AD505" s="259">
        <f t="shared" si="81"/>
        <v>3.4957983193277311</v>
      </c>
      <c r="AE505" s="259">
        <f t="shared" si="81"/>
        <v>3.4957983193277311</v>
      </c>
      <c r="AF505" s="259">
        <f t="shared" si="81"/>
        <v>3.4957983193277311</v>
      </c>
      <c r="AG505" s="259">
        <f t="shared" si="81"/>
        <v>3.4957983193277311</v>
      </c>
      <c r="AH505" s="259">
        <f t="shared" si="81"/>
        <v>3.4957983193277311</v>
      </c>
      <c r="AI505" s="259">
        <f t="shared" si="81"/>
        <v>3.4957983193277311</v>
      </c>
      <c r="AJ505" s="259">
        <f t="shared" si="81"/>
        <v>3.4957983193277311</v>
      </c>
      <c r="AK505" s="259">
        <f t="shared" si="81"/>
        <v>3.4957983193277311</v>
      </c>
      <c r="AL505" s="2"/>
      <c r="AM505" s="9"/>
      <c r="AN505" s="2"/>
      <c r="AO505" s="10"/>
      <c r="AP505" s="2"/>
      <c r="AQ505" s="2"/>
      <c r="AR505" s="2"/>
      <c r="AS505" s="2"/>
      <c r="AT505" s="2"/>
      <c r="AU505" s="2"/>
      <c r="AV505" s="2"/>
      <c r="AW505" s="2"/>
      <c r="AX505" s="2"/>
      <c r="AY505" s="2"/>
      <c r="AZ505" s="2"/>
      <c r="BA505" s="2"/>
      <c r="BB505" s="2"/>
      <c r="BC505" s="2"/>
      <c r="BD505" s="2"/>
      <c r="BE505" s="2"/>
    </row>
    <row r="506" spans="1:57" x14ac:dyDescent="0.3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9"/>
      <c r="AN506" s="2"/>
      <c r="AO506" s="10"/>
      <c r="AP506" s="2"/>
      <c r="AQ506" s="2"/>
      <c r="AR506" s="2"/>
      <c r="AS506" s="2"/>
      <c r="AT506" s="2"/>
      <c r="AU506" s="2"/>
      <c r="AV506" s="2"/>
      <c r="AW506" s="2"/>
      <c r="AX506" s="2"/>
      <c r="AY506" s="2"/>
      <c r="AZ506" s="2"/>
      <c r="BA506" s="2"/>
      <c r="BB506" s="2"/>
      <c r="BC506" s="2"/>
      <c r="BD506" s="2"/>
      <c r="BE506" s="2"/>
    </row>
    <row r="507" spans="1:57" x14ac:dyDescent="0.3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9"/>
      <c r="AN507" s="2"/>
      <c r="AO507" s="10"/>
      <c r="AP507" s="2"/>
      <c r="AQ507" s="2"/>
      <c r="AR507" s="2"/>
      <c r="AS507" s="2"/>
      <c r="AT507" s="2"/>
      <c r="AU507" s="2"/>
      <c r="AV507" s="2"/>
      <c r="AW507" s="2"/>
      <c r="AX507" s="2"/>
      <c r="AY507" s="2"/>
      <c r="AZ507" s="2"/>
      <c r="BA507" s="2"/>
      <c r="BB507" s="2"/>
      <c r="BC507" s="2"/>
      <c r="BD507" s="2"/>
      <c r="BE507" s="2"/>
    </row>
    <row r="508" spans="1:57" x14ac:dyDescent="0.3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9"/>
      <c r="AN508" s="2"/>
      <c r="AO508" s="10"/>
      <c r="AP508" s="2"/>
      <c r="AQ508" s="2"/>
      <c r="AR508" s="2"/>
      <c r="AS508" s="2"/>
      <c r="AT508" s="2"/>
      <c r="AU508" s="2"/>
      <c r="AV508" s="2"/>
      <c r="AW508" s="2"/>
      <c r="AX508" s="2"/>
      <c r="AY508" s="2"/>
      <c r="AZ508" s="2"/>
      <c r="BA508" s="2"/>
      <c r="BB508" s="2"/>
      <c r="BC508" s="2"/>
      <c r="BD508" s="2"/>
      <c r="BE508" s="2"/>
    </row>
    <row r="509" spans="1:57" x14ac:dyDescent="0.3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9"/>
      <c r="AN509" s="2"/>
      <c r="AO509" s="10"/>
      <c r="AP509" s="2"/>
      <c r="AQ509" s="2"/>
      <c r="AR509" s="2"/>
      <c r="AS509" s="2"/>
      <c r="AT509" s="2"/>
      <c r="AU509" s="2"/>
      <c r="AV509" s="2"/>
      <c r="AW509" s="2"/>
      <c r="AX509" s="2"/>
      <c r="AY509" s="2"/>
      <c r="AZ509" s="2"/>
      <c r="BA509" s="2"/>
      <c r="BB509" s="2"/>
      <c r="BC509" s="2"/>
      <c r="BD509" s="2"/>
      <c r="BE509" s="2"/>
    </row>
    <row r="510" spans="1:57" x14ac:dyDescent="0.3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9"/>
      <c r="AN510" s="2"/>
      <c r="AO510" s="10"/>
      <c r="AP510" s="2"/>
      <c r="AQ510" s="2"/>
      <c r="AR510" s="2"/>
      <c r="AS510" s="2"/>
      <c r="AT510" s="2"/>
      <c r="AU510" s="2"/>
      <c r="AV510" s="2"/>
      <c r="AW510" s="2"/>
      <c r="AX510" s="2"/>
      <c r="AY510" s="2"/>
      <c r="AZ510" s="2"/>
      <c r="BA510" s="2"/>
      <c r="BB510" s="2"/>
      <c r="BC510" s="2"/>
      <c r="BD510" s="2"/>
      <c r="BE510" s="2"/>
    </row>
    <row r="511" spans="1:57" x14ac:dyDescent="0.3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9"/>
      <c r="AN511" s="2"/>
      <c r="AO511" s="10"/>
      <c r="AP511" s="2"/>
      <c r="AQ511" s="2"/>
      <c r="AR511" s="2"/>
      <c r="AS511" s="2"/>
      <c r="AT511" s="2"/>
      <c r="AU511" s="2"/>
      <c r="AV511" s="2"/>
      <c r="AW511" s="2"/>
      <c r="AX511" s="2"/>
      <c r="AY511" s="2"/>
      <c r="AZ511" s="2"/>
      <c r="BA511" s="2"/>
      <c r="BB511" s="2"/>
      <c r="BC511" s="2"/>
      <c r="BD511" s="2"/>
      <c r="BE511" s="2"/>
    </row>
    <row r="512" spans="1:57" x14ac:dyDescent="0.3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9"/>
      <c r="AN512" s="2"/>
      <c r="AO512" s="10"/>
      <c r="AP512" s="2"/>
      <c r="AQ512" s="2"/>
      <c r="AR512" s="2"/>
      <c r="AS512" s="2"/>
      <c r="AT512" s="2"/>
      <c r="AU512" s="2"/>
      <c r="AV512" s="2"/>
      <c r="AW512" s="2"/>
      <c r="AX512" s="2"/>
      <c r="AY512" s="2"/>
      <c r="AZ512" s="2"/>
      <c r="BA512" s="2"/>
      <c r="BB512" s="2"/>
      <c r="BC512" s="2"/>
      <c r="BD512" s="2"/>
      <c r="BE512" s="2"/>
    </row>
    <row r="513" spans="1:57" x14ac:dyDescent="0.3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9"/>
      <c r="AN513" s="2"/>
      <c r="AO513" s="10"/>
      <c r="AP513" s="2"/>
      <c r="AQ513" s="2"/>
      <c r="AR513" s="2"/>
      <c r="AS513" s="2"/>
      <c r="AT513" s="2"/>
      <c r="AU513" s="2"/>
      <c r="AV513" s="2"/>
      <c r="AW513" s="2"/>
      <c r="AX513" s="2"/>
      <c r="AY513" s="2"/>
      <c r="AZ513" s="2"/>
      <c r="BA513" s="2"/>
      <c r="BB513" s="2"/>
      <c r="BC513" s="2"/>
      <c r="BD513" s="2"/>
      <c r="BE513" s="2"/>
    </row>
    <row r="514" spans="1:57" x14ac:dyDescent="0.3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9"/>
      <c r="AN514" s="2"/>
      <c r="AO514" s="10"/>
      <c r="AP514" s="2"/>
      <c r="AQ514" s="2"/>
      <c r="AR514" s="2"/>
      <c r="AS514" s="2"/>
      <c r="AT514" s="2"/>
      <c r="AU514" s="2"/>
      <c r="AV514" s="2"/>
      <c r="AW514" s="2"/>
      <c r="AX514" s="2"/>
      <c r="AY514" s="2"/>
      <c r="AZ514" s="2"/>
      <c r="BA514" s="2"/>
      <c r="BB514" s="2"/>
      <c r="BC514" s="2"/>
      <c r="BD514" s="2"/>
      <c r="BE514" s="2"/>
    </row>
    <row r="515" spans="1:57" x14ac:dyDescent="0.3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9"/>
      <c r="AN515" s="2"/>
      <c r="AO515" s="10"/>
      <c r="AP515" s="2"/>
      <c r="AQ515" s="2"/>
      <c r="AR515" s="2"/>
      <c r="AS515" s="2"/>
      <c r="AT515" s="2"/>
      <c r="AU515" s="2"/>
      <c r="AV515" s="2"/>
      <c r="AW515" s="2"/>
      <c r="AX515" s="2"/>
      <c r="AY515" s="2"/>
      <c r="AZ515" s="2"/>
      <c r="BA515" s="2"/>
      <c r="BB515" s="2"/>
      <c r="BC515" s="2"/>
      <c r="BD515" s="2"/>
      <c r="BE515" s="2"/>
    </row>
    <row r="516" spans="1:57" x14ac:dyDescent="0.3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9"/>
      <c r="AN516" s="2"/>
      <c r="AO516" s="10"/>
      <c r="AP516" s="2"/>
      <c r="AQ516" s="2"/>
      <c r="AR516" s="2"/>
      <c r="AS516" s="2"/>
      <c r="AT516" s="2"/>
      <c r="AU516" s="2"/>
      <c r="AV516" s="2"/>
      <c r="AW516" s="2"/>
      <c r="AX516" s="2"/>
      <c r="AY516" s="2"/>
      <c r="AZ516" s="2"/>
      <c r="BA516" s="2"/>
      <c r="BB516" s="2"/>
      <c r="BC516" s="2"/>
      <c r="BD516" s="2"/>
      <c r="BE516" s="2"/>
    </row>
    <row r="517" spans="1:57" x14ac:dyDescent="0.3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9"/>
      <c r="AN517" s="2"/>
      <c r="AO517" s="10"/>
      <c r="AP517" s="2"/>
      <c r="AQ517" s="2"/>
      <c r="AR517" s="2"/>
      <c r="AS517" s="2"/>
      <c r="AT517" s="2"/>
      <c r="AU517" s="2"/>
      <c r="AV517" s="2"/>
      <c r="AW517" s="2"/>
      <c r="AX517" s="2"/>
      <c r="AY517" s="2"/>
      <c r="AZ517" s="2"/>
      <c r="BA517" s="2"/>
      <c r="BB517" s="2"/>
      <c r="BC517" s="2"/>
      <c r="BD517" s="2"/>
      <c r="BE517" s="2"/>
    </row>
    <row r="518" spans="1:57" x14ac:dyDescent="0.3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9"/>
      <c r="AN518" s="2"/>
      <c r="AO518" s="10"/>
      <c r="AP518" s="2"/>
      <c r="AQ518" s="2"/>
      <c r="AR518" s="2"/>
      <c r="AS518" s="2"/>
      <c r="AT518" s="2"/>
      <c r="AU518" s="2"/>
      <c r="AV518" s="2"/>
      <c r="AW518" s="2"/>
      <c r="AX518" s="2"/>
      <c r="AY518" s="2"/>
      <c r="AZ518" s="2"/>
      <c r="BA518" s="2"/>
      <c r="BB518" s="2"/>
      <c r="BC518" s="2"/>
      <c r="BD518" s="2"/>
      <c r="BE518" s="2"/>
    </row>
    <row r="519" spans="1:57" x14ac:dyDescent="0.3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9"/>
      <c r="AN519" s="2"/>
      <c r="AO519" s="10"/>
      <c r="AP519" s="2"/>
      <c r="AQ519" s="2"/>
      <c r="AR519" s="2"/>
      <c r="AS519" s="2"/>
      <c r="AT519" s="2"/>
      <c r="AU519" s="2"/>
      <c r="AV519" s="2"/>
      <c r="AW519" s="2"/>
      <c r="AX519" s="2"/>
      <c r="AY519" s="2"/>
      <c r="AZ519" s="2"/>
      <c r="BA519" s="2"/>
      <c r="BB519" s="2"/>
      <c r="BC519" s="2"/>
      <c r="BD519" s="2"/>
      <c r="BE519" s="2"/>
    </row>
    <row r="520" spans="1:57" x14ac:dyDescent="0.3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9"/>
      <c r="AN520" s="2"/>
      <c r="AO520" s="10"/>
      <c r="AP520" s="2"/>
      <c r="AQ520" s="2"/>
      <c r="AR520" s="2"/>
      <c r="AS520" s="2"/>
      <c r="AT520" s="2"/>
      <c r="AU520" s="2"/>
      <c r="AV520" s="2"/>
      <c r="AW520" s="2"/>
      <c r="AX520" s="2"/>
      <c r="AY520" s="2"/>
      <c r="AZ520" s="2"/>
      <c r="BA520" s="2"/>
      <c r="BB520" s="2"/>
      <c r="BC520" s="2"/>
      <c r="BD520" s="2"/>
      <c r="BE520" s="2"/>
    </row>
    <row r="521" spans="1:57" x14ac:dyDescent="0.3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9"/>
      <c r="AN521" s="2"/>
      <c r="AO521" s="10"/>
      <c r="AP521" s="2"/>
      <c r="AQ521" s="2"/>
      <c r="AR521" s="2"/>
      <c r="AS521" s="2"/>
      <c r="AT521" s="2"/>
      <c r="AU521" s="2"/>
      <c r="AV521" s="2"/>
      <c r="AW521" s="2"/>
      <c r="AX521" s="2"/>
      <c r="AY521" s="2"/>
      <c r="AZ521" s="2"/>
      <c r="BA521" s="2"/>
      <c r="BB521" s="2"/>
      <c r="BC521" s="2"/>
      <c r="BD521" s="2"/>
      <c r="BE521" s="2"/>
    </row>
    <row r="522" spans="1:57" x14ac:dyDescent="0.3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9"/>
      <c r="AN522" s="2"/>
      <c r="AO522" s="10"/>
      <c r="AP522" s="2"/>
      <c r="AQ522" s="2"/>
      <c r="AR522" s="2"/>
      <c r="AS522" s="2"/>
      <c r="AT522" s="2"/>
      <c r="AU522" s="2"/>
      <c r="AV522" s="2"/>
      <c r="AW522" s="2"/>
      <c r="AX522" s="2"/>
      <c r="AY522" s="2"/>
      <c r="AZ522" s="2"/>
      <c r="BA522" s="2"/>
      <c r="BB522" s="2"/>
      <c r="BC522" s="2"/>
      <c r="BD522" s="2"/>
      <c r="BE522" s="2"/>
    </row>
    <row r="523" spans="1:57" x14ac:dyDescent="0.3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9"/>
      <c r="AN523" s="2"/>
      <c r="AO523" s="10"/>
      <c r="AP523" s="2"/>
      <c r="AQ523" s="2"/>
      <c r="AR523" s="2"/>
      <c r="AS523" s="2"/>
      <c r="AT523" s="2"/>
      <c r="AU523" s="2"/>
      <c r="AV523" s="2"/>
      <c r="AW523" s="2"/>
      <c r="AX523" s="2"/>
      <c r="AY523" s="2"/>
      <c r="AZ523" s="2"/>
      <c r="BA523" s="2"/>
      <c r="BB523" s="2"/>
      <c r="BC523" s="2"/>
      <c r="BD523" s="2"/>
      <c r="BE523" s="2"/>
    </row>
    <row r="524" spans="1:57" x14ac:dyDescent="0.3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9"/>
      <c r="AN524" s="2"/>
      <c r="AO524" s="10"/>
      <c r="AP524" s="2"/>
      <c r="AQ524" s="2"/>
      <c r="AR524" s="2"/>
      <c r="AS524" s="2"/>
      <c r="AT524" s="2"/>
      <c r="AU524" s="2"/>
      <c r="AV524" s="2"/>
      <c r="AW524" s="2"/>
      <c r="AX524" s="2"/>
      <c r="AY524" s="2"/>
      <c r="AZ524" s="2"/>
      <c r="BA524" s="2"/>
      <c r="BB524" s="2"/>
      <c r="BC524" s="2"/>
      <c r="BD524" s="2"/>
      <c r="BE524" s="2"/>
    </row>
    <row r="525" spans="1:57" x14ac:dyDescent="0.3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9"/>
      <c r="AN525" s="2"/>
      <c r="AO525" s="10"/>
      <c r="AP525" s="2"/>
      <c r="AQ525" s="2"/>
      <c r="AR525" s="2"/>
      <c r="AS525" s="2"/>
      <c r="AT525" s="2"/>
      <c r="AU525" s="2"/>
      <c r="AV525" s="2"/>
      <c r="AW525" s="2"/>
      <c r="AX525" s="2"/>
      <c r="AY525" s="2"/>
      <c r="AZ525" s="2"/>
      <c r="BA525" s="2"/>
      <c r="BB525" s="2"/>
      <c r="BC525" s="2"/>
      <c r="BD525" s="2"/>
      <c r="BE525" s="2"/>
    </row>
    <row r="526" spans="1:57" x14ac:dyDescent="0.3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9"/>
      <c r="AN526" s="2"/>
      <c r="AO526" s="10"/>
      <c r="AP526" s="2"/>
      <c r="AQ526" s="2"/>
      <c r="AR526" s="2"/>
      <c r="AS526" s="2"/>
      <c r="AT526" s="2"/>
      <c r="AU526" s="2"/>
      <c r="AV526" s="2"/>
      <c r="AW526" s="2"/>
      <c r="AX526" s="2"/>
      <c r="AY526" s="2"/>
      <c r="AZ526" s="2"/>
      <c r="BA526" s="2"/>
      <c r="BB526" s="2"/>
      <c r="BC526" s="2"/>
      <c r="BD526" s="2"/>
      <c r="BE526" s="2"/>
    </row>
    <row r="527" spans="1:57" x14ac:dyDescent="0.3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9"/>
      <c r="AN527" s="2"/>
      <c r="AO527" s="10"/>
      <c r="AP527" s="2"/>
      <c r="AQ527" s="2"/>
      <c r="AR527" s="2"/>
      <c r="AS527" s="2"/>
      <c r="AT527" s="2"/>
      <c r="AU527" s="2"/>
      <c r="AV527" s="2"/>
      <c r="AW527" s="2"/>
      <c r="AX527" s="2"/>
      <c r="AY527" s="2"/>
      <c r="AZ527" s="2"/>
      <c r="BA527" s="2"/>
      <c r="BB527" s="2"/>
      <c r="BC527" s="2"/>
      <c r="BD527" s="2"/>
      <c r="BE527" s="2"/>
    </row>
    <row r="528" spans="1:57" x14ac:dyDescent="0.3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9"/>
      <c r="AN528" s="2"/>
      <c r="AO528" s="10"/>
      <c r="AP528" s="2"/>
      <c r="AQ528" s="2"/>
      <c r="AR528" s="2"/>
      <c r="AS528" s="2"/>
      <c r="AT528" s="2"/>
      <c r="AU528" s="2"/>
      <c r="AV528" s="2"/>
      <c r="AW528" s="2"/>
      <c r="AX528" s="2"/>
      <c r="AY528" s="2"/>
      <c r="AZ528" s="2"/>
      <c r="BA528" s="2"/>
      <c r="BB528" s="2"/>
      <c r="BC528" s="2"/>
      <c r="BD528" s="2"/>
      <c r="BE528" s="2"/>
    </row>
    <row r="529" spans="1:57" x14ac:dyDescent="0.3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9"/>
      <c r="AN529" s="2"/>
      <c r="AO529" s="10"/>
      <c r="AP529" s="2"/>
      <c r="AQ529" s="2"/>
      <c r="AR529" s="2"/>
      <c r="AS529" s="2"/>
      <c r="AT529" s="2"/>
      <c r="AU529" s="2"/>
      <c r="AV529" s="2"/>
      <c r="AW529" s="2"/>
      <c r="AX529" s="2"/>
      <c r="AY529" s="2"/>
      <c r="AZ529" s="2"/>
      <c r="BA529" s="2"/>
      <c r="BB529" s="2"/>
      <c r="BC529" s="2"/>
      <c r="BD529" s="2"/>
      <c r="BE529" s="2"/>
    </row>
    <row r="530" spans="1:57" x14ac:dyDescent="0.3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9"/>
      <c r="AN530" s="2"/>
      <c r="AO530" s="10"/>
      <c r="AP530" s="2"/>
      <c r="AQ530" s="2"/>
      <c r="AR530" s="2"/>
      <c r="AS530" s="2"/>
      <c r="AT530" s="2"/>
      <c r="AU530" s="2"/>
      <c r="AV530" s="2"/>
      <c r="AW530" s="2"/>
      <c r="AX530" s="2"/>
      <c r="AY530" s="2"/>
      <c r="AZ530" s="2"/>
      <c r="BA530" s="2"/>
      <c r="BB530" s="2"/>
      <c r="BC530" s="2"/>
      <c r="BD530" s="2"/>
      <c r="BE530" s="2"/>
    </row>
    <row r="531" spans="1:57" x14ac:dyDescent="0.3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9"/>
      <c r="AN531" s="2"/>
      <c r="AO531" s="10"/>
      <c r="AP531" s="2"/>
      <c r="AQ531" s="2"/>
      <c r="AR531" s="2"/>
      <c r="AS531" s="2"/>
      <c r="AT531" s="2"/>
      <c r="AU531" s="2"/>
      <c r="AV531" s="2"/>
      <c r="AW531" s="2"/>
      <c r="AX531" s="2"/>
      <c r="AY531" s="2"/>
      <c r="AZ531" s="2"/>
      <c r="BA531" s="2"/>
      <c r="BB531" s="2"/>
      <c r="BC531" s="2"/>
      <c r="BD531" s="2"/>
      <c r="BE531" s="2"/>
    </row>
    <row r="532" spans="1:57" x14ac:dyDescent="0.3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9"/>
      <c r="AN532" s="2"/>
      <c r="AO532" s="10"/>
      <c r="AP532" s="2"/>
      <c r="AQ532" s="2"/>
      <c r="AR532" s="2"/>
      <c r="AS532" s="2"/>
      <c r="AT532" s="2"/>
      <c r="AU532" s="2"/>
      <c r="AV532" s="2"/>
      <c r="AW532" s="2"/>
      <c r="AX532" s="2"/>
      <c r="AY532" s="2"/>
      <c r="AZ532" s="2"/>
      <c r="BA532" s="2"/>
      <c r="BB532" s="2"/>
      <c r="BC532" s="2"/>
      <c r="BD532" s="2"/>
      <c r="BE532" s="2"/>
    </row>
    <row r="533" spans="1:57" x14ac:dyDescent="0.3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9"/>
      <c r="AN533" s="2"/>
      <c r="AO533" s="10"/>
      <c r="AP533" s="2"/>
      <c r="AQ533" s="2"/>
      <c r="AR533" s="2"/>
      <c r="AS533" s="2"/>
      <c r="AT533" s="2"/>
      <c r="AU533" s="2"/>
      <c r="AV533" s="2"/>
      <c r="AW533" s="2"/>
      <c r="AX533" s="2"/>
      <c r="AY533" s="2"/>
      <c r="AZ533" s="2"/>
      <c r="BA533" s="2"/>
      <c r="BB533" s="2"/>
      <c r="BC533" s="2"/>
      <c r="BD533" s="2"/>
      <c r="BE533" s="2"/>
    </row>
    <row r="534" spans="1:57" x14ac:dyDescent="0.3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9"/>
      <c r="AN534" s="2"/>
      <c r="AO534" s="10"/>
      <c r="AP534" s="2"/>
      <c r="AQ534" s="2"/>
      <c r="AR534" s="2"/>
      <c r="AS534" s="2"/>
      <c r="AT534" s="2"/>
      <c r="AU534" s="2"/>
      <c r="AV534" s="2"/>
      <c r="AW534" s="2"/>
      <c r="AX534" s="2"/>
      <c r="AY534" s="2"/>
      <c r="AZ534" s="2"/>
      <c r="BA534" s="2"/>
      <c r="BB534" s="2"/>
      <c r="BC534" s="2"/>
      <c r="BD534" s="2"/>
      <c r="BE534" s="2"/>
    </row>
    <row r="535" spans="1:57" x14ac:dyDescent="0.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9"/>
      <c r="AN535" s="2"/>
      <c r="AO535" s="10"/>
      <c r="AP535" s="2"/>
      <c r="AQ535" s="2"/>
      <c r="AR535" s="2"/>
      <c r="AS535" s="2"/>
      <c r="AT535" s="2"/>
      <c r="AU535" s="2"/>
      <c r="AV535" s="2"/>
      <c r="AW535" s="2"/>
      <c r="AX535" s="2"/>
      <c r="AY535" s="2"/>
      <c r="AZ535" s="2"/>
      <c r="BA535" s="2"/>
      <c r="BB535" s="2"/>
      <c r="BC535" s="2"/>
      <c r="BD535" s="2"/>
      <c r="BE535" s="2"/>
    </row>
    <row r="536" spans="1:57" x14ac:dyDescent="0.3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9"/>
      <c r="AN536" s="2"/>
      <c r="AO536" s="10"/>
      <c r="AP536" s="2"/>
      <c r="AQ536" s="2"/>
      <c r="AR536" s="2"/>
      <c r="AS536" s="2"/>
      <c r="AT536" s="2"/>
      <c r="AU536" s="2"/>
      <c r="AV536" s="2"/>
      <c r="AW536" s="2"/>
      <c r="AX536" s="2"/>
      <c r="AY536" s="2"/>
      <c r="AZ536" s="2"/>
      <c r="BA536" s="2"/>
      <c r="BB536" s="2"/>
      <c r="BC536" s="2"/>
      <c r="BD536" s="2"/>
      <c r="BE536" s="2"/>
    </row>
    <row r="537" spans="1:57" x14ac:dyDescent="0.3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9"/>
      <c r="AN537" s="2"/>
      <c r="AO537" s="10"/>
      <c r="AP537" s="2"/>
      <c r="AQ537" s="2"/>
      <c r="AR537" s="2"/>
      <c r="AS537" s="2"/>
      <c r="AT537" s="2"/>
      <c r="AU537" s="2"/>
      <c r="AV537" s="2"/>
      <c r="AW537" s="2"/>
      <c r="AX537" s="2"/>
      <c r="AY537" s="2"/>
      <c r="AZ537" s="2"/>
      <c r="BA537" s="2"/>
      <c r="BB537" s="2"/>
      <c r="BC537" s="2"/>
      <c r="BD537" s="2"/>
      <c r="BE537" s="2"/>
    </row>
    <row r="538" spans="1:57" x14ac:dyDescent="0.3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9"/>
      <c r="AN538" s="2"/>
      <c r="AO538" s="10"/>
      <c r="AP538" s="2"/>
      <c r="AQ538" s="2"/>
      <c r="AR538" s="2"/>
      <c r="AS538" s="2"/>
      <c r="AT538" s="2"/>
      <c r="AU538" s="2"/>
      <c r="AV538" s="2"/>
      <c r="AW538" s="2"/>
      <c r="AX538" s="2"/>
      <c r="AY538" s="2"/>
      <c r="AZ538" s="2"/>
      <c r="BA538" s="2"/>
      <c r="BB538" s="2"/>
      <c r="BC538" s="2"/>
      <c r="BD538" s="2"/>
      <c r="BE538" s="2"/>
    </row>
    <row r="539" spans="1:57" x14ac:dyDescent="0.3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9"/>
      <c r="AN539" s="2"/>
      <c r="AO539" s="10"/>
      <c r="AP539" s="2"/>
      <c r="AQ539" s="2"/>
      <c r="AR539" s="2"/>
      <c r="AS539" s="2"/>
      <c r="AT539" s="2"/>
      <c r="AU539" s="2"/>
      <c r="AV539" s="2"/>
      <c r="AW539" s="2"/>
      <c r="AX539" s="2"/>
      <c r="AY539" s="2"/>
      <c r="AZ539" s="2"/>
      <c r="BA539" s="2"/>
      <c r="BB539" s="2"/>
      <c r="BC539" s="2"/>
      <c r="BD539" s="2"/>
      <c r="BE539" s="2"/>
    </row>
    <row r="540" spans="1:57" x14ac:dyDescent="0.3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9"/>
      <c r="AN540" s="2"/>
      <c r="AO540" s="10"/>
      <c r="AP540" s="2"/>
      <c r="AQ540" s="2"/>
      <c r="AR540" s="2"/>
      <c r="AS540" s="2"/>
      <c r="AT540" s="2"/>
      <c r="AU540" s="2"/>
      <c r="AV540" s="2"/>
      <c r="AW540" s="2"/>
      <c r="AX540" s="2"/>
      <c r="AY540" s="2"/>
      <c r="AZ540" s="2"/>
      <c r="BA540" s="2"/>
      <c r="BB540" s="2"/>
      <c r="BC540" s="2"/>
      <c r="BD540" s="2"/>
      <c r="BE540" s="2"/>
    </row>
    <row r="541" spans="1:57" x14ac:dyDescent="0.3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9"/>
      <c r="AN541" s="2"/>
      <c r="AO541" s="10"/>
      <c r="AP541" s="2"/>
      <c r="AQ541" s="2"/>
      <c r="AR541" s="2"/>
      <c r="AS541" s="2"/>
      <c r="AT541" s="2"/>
      <c r="AU541" s="2"/>
      <c r="AV541" s="2"/>
      <c r="AW541" s="2"/>
      <c r="AX541" s="2"/>
      <c r="AY541" s="2"/>
      <c r="AZ541" s="2"/>
      <c r="BA541" s="2"/>
      <c r="BB541" s="2"/>
      <c r="BC541" s="2"/>
      <c r="BD541" s="2"/>
      <c r="BE541" s="2"/>
    </row>
    <row r="542" spans="1:57" x14ac:dyDescent="0.3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9"/>
      <c r="AN542" s="2"/>
      <c r="AO542" s="10"/>
      <c r="AP542" s="2"/>
      <c r="AQ542" s="2"/>
      <c r="AR542" s="2"/>
      <c r="AS542" s="2"/>
      <c r="AT542" s="2"/>
      <c r="AU542" s="2"/>
      <c r="AV542" s="2"/>
      <c r="AW542" s="2"/>
      <c r="AX542" s="2"/>
      <c r="AY542" s="2"/>
      <c r="AZ542" s="2"/>
      <c r="BA542" s="2"/>
      <c r="BB542" s="2"/>
      <c r="BC542" s="2"/>
      <c r="BD542" s="2"/>
      <c r="BE542" s="2"/>
    </row>
    <row r="543" spans="1:57" x14ac:dyDescent="0.3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9"/>
      <c r="AN543" s="2"/>
      <c r="AO543" s="10"/>
      <c r="AP543" s="2"/>
      <c r="AQ543" s="2"/>
      <c r="AR543" s="2"/>
      <c r="AS543" s="2"/>
      <c r="AT543" s="2"/>
      <c r="AU543" s="2"/>
      <c r="AV543" s="2"/>
      <c r="AW543" s="2"/>
      <c r="AX543" s="2"/>
      <c r="AY543" s="2"/>
      <c r="AZ543" s="2"/>
      <c r="BA543" s="2"/>
      <c r="BB543" s="2"/>
      <c r="BC543" s="2"/>
      <c r="BD543" s="2"/>
      <c r="BE543" s="2"/>
    </row>
    <row r="544" spans="1:57" x14ac:dyDescent="0.3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9"/>
      <c r="AN544" s="2"/>
      <c r="AO544" s="10"/>
      <c r="AP544" s="2"/>
      <c r="AQ544" s="2"/>
      <c r="AR544" s="2"/>
      <c r="AS544" s="2"/>
      <c r="AT544" s="2"/>
      <c r="AU544" s="2"/>
      <c r="AV544" s="2"/>
      <c r="AW544" s="2"/>
      <c r="AX544" s="2"/>
      <c r="AY544" s="2"/>
      <c r="AZ544" s="2"/>
      <c r="BA544" s="2"/>
      <c r="BB544" s="2"/>
      <c r="BC544" s="2"/>
      <c r="BD544" s="2"/>
      <c r="BE544" s="2"/>
    </row>
    <row r="545" spans="1:57" x14ac:dyDescent="0.3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9"/>
      <c r="AN545" s="2"/>
      <c r="AO545" s="10"/>
      <c r="AP545" s="2"/>
      <c r="AQ545" s="2"/>
      <c r="AR545" s="2"/>
      <c r="AS545" s="2"/>
      <c r="AT545" s="2"/>
      <c r="AU545" s="2"/>
      <c r="AV545" s="2"/>
      <c r="AW545" s="2"/>
      <c r="AX545" s="2"/>
      <c r="AY545" s="2"/>
      <c r="AZ545" s="2"/>
      <c r="BA545" s="2"/>
      <c r="BB545" s="2"/>
      <c r="BC545" s="2"/>
      <c r="BD545" s="2"/>
      <c r="BE545" s="2"/>
    </row>
    <row r="546" spans="1:57" x14ac:dyDescent="0.3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9"/>
      <c r="AN546" s="2"/>
      <c r="AO546" s="10"/>
      <c r="AP546" s="2"/>
      <c r="AQ546" s="2"/>
      <c r="AR546" s="2"/>
      <c r="AS546" s="2"/>
      <c r="AT546" s="2"/>
      <c r="AU546" s="2"/>
      <c r="AV546" s="2"/>
      <c r="AW546" s="2"/>
      <c r="AX546" s="2"/>
      <c r="AY546" s="2"/>
      <c r="AZ546" s="2"/>
      <c r="BA546" s="2"/>
      <c r="BB546" s="2"/>
      <c r="BC546" s="2"/>
      <c r="BD546" s="2"/>
      <c r="BE546" s="2"/>
    </row>
    <row r="547" spans="1:57" x14ac:dyDescent="0.3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9"/>
      <c r="AN547" s="2"/>
      <c r="AO547" s="10"/>
      <c r="AP547" s="2"/>
      <c r="AQ547" s="2"/>
      <c r="AR547" s="2"/>
      <c r="AS547" s="2"/>
      <c r="AT547" s="2"/>
      <c r="AU547" s="2"/>
      <c r="AV547" s="2"/>
      <c r="AW547" s="2"/>
      <c r="AX547" s="2"/>
      <c r="AY547" s="2"/>
      <c r="AZ547" s="2"/>
      <c r="BA547" s="2"/>
      <c r="BB547" s="2"/>
      <c r="BC547" s="2"/>
      <c r="BD547" s="2"/>
      <c r="BE547" s="2"/>
    </row>
    <row r="548" spans="1:57" x14ac:dyDescent="0.3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9"/>
      <c r="AN548" s="2"/>
      <c r="AO548" s="10"/>
      <c r="AP548" s="2"/>
      <c r="AQ548" s="2"/>
      <c r="AR548" s="2"/>
      <c r="AS548" s="2"/>
      <c r="AT548" s="2"/>
      <c r="AU548" s="2"/>
      <c r="AV548" s="2"/>
      <c r="AW548" s="2"/>
      <c r="AX548" s="2"/>
      <c r="AY548" s="2"/>
      <c r="AZ548" s="2"/>
      <c r="BA548" s="2"/>
      <c r="BB548" s="2"/>
      <c r="BC548" s="2"/>
      <c r="BD548" s="2"/>
      <c r="BE548" s="2"/>
    </row>
    <row r="549" spans="1:57" x14ac:dyDescent="0.3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9"/>
      <c r="AN549" s="2"/>
      <c r="AO549" s="10"/>
      <c r="AP549" s="2"/>
      <c r="AQ549" s="2"/>
      <c r="AR549" s="2"/>
      <c r="AS549" s="2"/>
      <c r="AT549" s="2"/>
      <c r="AU549" s="2"/>
      <c r="AV549" s="2"/>
      <c r="AW549" s="2"/>
      <c r="AX549" s="2"/>
      <c r="AY549" s="2"/>
      <c r="AZ549" s="2"/>
      <c r="BA549" s="2"/>
      <c r="BB549" s="2"/>
      <c r="BC549" s="2"/>
      <c r="BD549" s="2"/>
      <c r="BE549" s="2"/>
    </row>
    <row r="550" spans="1:57" x14ac:dyDescent="0.3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row>
    <row r="551" spans="1:57" x14ac:dyDescent="0.3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row>
    <row r="552" spans="1:57" ht="21" x14ac:dyDescent="0.35">
      <c r="A552" s="46" t="s">
        <v>357</v>
      </c>
      <c r="B552" s="76"/>
      <c r="C552" s="19" t="s">
        <v>358</v>
      </c>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row>
    <row r="553" spans="1:57" ht="26" x14ac:dyDescent="0.6">
      <c r="A553" s="2"/>
      <c r="B553" s="2"/>
      <c r="C553" s="67" t="s">
        <v>359</v>
      </c>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row>
    <row r="554" spans="1:57" ht="18.5" x14ac:dyDescent="0.35">
      <c r="A554" s="21" t="s">
        <v>360</v>
      </c>
      <c r="B554" s="81"/>
      <c r="C554" s="16" t="s">
        <v>361</v>
      </c>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row>
    <row r="555" spans="1:57" x14ac:dyDescent="0.35">
      <c r="A555" s="2"/>
      <c r="B555" s="2"/>
      <c r="C555" s="2"/>
      <c r="D555" s="337" t="s">
        <v>20</v>
      </c>
      <c r="E555" s="335" t="s">
        <v>21</v>
      </c>
      <c r="F555" s="334" t="s">
        <v>23</v>
      </c>
      <c r="G555" s="334" t="s">
        <v>26</v>
      </c>
      <c r="H555" s="334" t="s">
        <v>29</v>
      </c>
      <c r="I555" s="334" t="s">
        <v>32</v>
      </c>
      <c r="J555" s="334" t="s">
        <v>35</v>
      </c>
      <c r="K555" s="334" t="s">
        <v>38</v>
      </c>
      <c r="L555" s="334" t="s">
        <v>41</v>
      </c>
      <c r="M555" s="334" t="s">
        <v>44</v>
      </c>
      <c r="N555" s="334" t="s">
        <v>47</v>
      </c>
      <c r="O555" s="334" t="s">
        <v>50</v>
      </c>
      <c r="P555" s="334" t="s">
        <v>51</v>
      </c>
      <c r="Q555" s="334" t="s">
        <v>52</v>
      </c>
      <c r="R555" s="334" t="s">
        <v>53</v>
      </c>
      <c r="S555" s="334" t="s">
        <v>54</v>
      </c>
      <c r="T555" s="334" t="s">
        <v>55</v>
      </c>
      <c r="U555" s="334" t="s">
        <v>56</v>
      </c>
      <c r="V555" s="334" t="s">
        <v>57</v>
      </c>
      <c r="W555" s="334" t="s">
        <v>58</v>
      </c>
      <c r="X555" s="334" t="s">
        <v>59</v>
      </c>
      <c r="Y555" s="334" t="s">
        <v>60</v>
      </c>
      <c r="Z555" s="334" t="s">
        <v>61</v>
      </c>
      <c r="AA555" s="334" t="s">
        <v>62</v>
      </c>
      <c r="AB555" s="334" t="s">
        <v>63</v>
      </c>
      <c r="AC555" s="334" t="s">
        <v>64</v>
      </c>
      <c r="AD555" s="334" t="s">
        <v>65</v>
      </c>
      <c r="AE555" s="334" t="s">
        <v>66</v>
      </c>
      <c r="AF555" s="334" t="s">
        <v>67</v>
      </c>
      <c r="AG555" s="334" t="s">
        <v>68</v>
      </c>
      <c r="AH555" s="334" t="s">
        <v>69</v>
      </c>
      <c r="AI555" s="334" t="s">
        <v>70</v>
      </c>
      <c r="AJ555" s="334" t="s">
        <v>71</v>
      </c>
      <c r="AK555" s="336" t="s">
        <v>72</v>
      </c>
      <c r="AL555" s="2"/>
      <c r="AM555" s="6" t="s">
        <v>179</v>
      </c>
      <c r="AN555" s="7" t="s">
        <v>189</v>
      </c>
      <c r="AO555" s="7" t="s">
        <v>190</v>
      </c>
      <c r="AP555" s="2"/>
      <c r="AQ555" s="2"/>
      <c r="AR555" s="2"/>
      <c r="AS555" s="2"/>
      <c r="AT555" s="2"/>
      <c r="AU555" s="2"/>
      <c r="AV555" s="2"/>
      <c r="AW555" s="2"/>
      <c r="AX555" s="2"/>
      <c r="AY555" s="2"/>
      <c r="AZ555" s="2"/>
      <c r="BA555" s="2"/>
      <c r="BB555" s="2"/>
      <c r="BC555" s="2"/>
      <c r="BD555" s="2"/>
      <c r="BE555" s="2"/>
    </row>
    <row r="556" spans="1:57" x14ac:dyDescent="0.35">
      <c r="A556" s="62">
        <v>1</v>
      </c>
      <c r="B556" s="89">
        <v>1</v>
      </c>
      <c r="C556" s="11" t="s">
        <v>290</v>
      </c>
      <c r="D556" s="386">
        <v>1</v>
      </c>
      <c r="E556" s="386">
        <v>1</v>
      </c>
      <c r="F556" s="386">
        <v>0</v>
      </c>
      <c r="G556" s="386">
        <v>0</v>
      </c>
      <c r="H556" s="386">
        <v>0</v>
      </c>
      <c r="I556" s="386">
        <v>0</v>
      </c>
      <c r="J556" s="386">
        <v>1</v>
      </c>
      <c r="K556" s="386">
        <v>1</v>
      </c>
      <c r="L556" s="386">
        <v>0</v>
      </c>
      <c r="M556" s="386">
        <v>1</v>
      </c>
      <c r="N556" s="386">
        <v>1</v>
      </c>
      <c r="O556" s="386">
        <v>0</v>
      </c>
      <c r="P556" s="386">
        <v>0</v>
      </c>
      <c r="Q556" s="386">
        <v>1</v>
      </c>
      <c r="R556" s="8">
        <v>1</v>
      </c>
      <c r="S556" s="8">
        <v>0</v>
      </c>
      <c r="T556" s="8">
        <v>0</v>
      </c>
      <c r="U556" s="8">
        <v>1</v>
      </c>
      <c r="V556" s="8">
        <v>1</v>
      </c>
      <c r="W556" s="8">
        <v>1</v>
      </c>
      <c r="X556" s="8">
        <v>0</v>
      </c>
      <c r="Y556" s="8">
        <v>1</v>
      </c>
      <c r="Z556" s="8">
        <v>1</v>
      </c>
      <c r="AA556" s="8">
        <v>0</v>
      </c>
      <c r="AB556" s="8">
        <v>0</v>
      </c>
      <c r="AC556" s="8">
        <v>1</v>
      </c>
      <c r="AD556" s="8">
        <v>1</v>
      </c>
      <c r="AE556" s="8">
        <v>1</v>
      </c>
      <c r="AF556" s="8">
        <v>1</v>
      </c>
      <c r="AG556" s="8">
        <v>0</v>
      </c>
      <c r="AH556" s="8">
        <v>1</v>
      </c>
      <c r="AI556" s="8">
        <v>1</v>
      </c>
      <c r="AJ556" s="8">
        <v>1</v>
      </c>
      <c r="AK556" s="8">
        <v>1</v>
      </c>
      <c r="AL556" s="2"/>
      <c r="AM556" s="51">
        <f>SUM(D556:AK556)</f>
        <v>21</v>
      </c>
      <c r="AN556" s="7">
        <v>1</v>
      </c>
      <c r="AO556" s="256">
        <f>AM556/AM$559</f>
        <v>0.61764705882352944</v>
      </c>
      <c r="AP556" s="2"/>
      <c r="AQ556" s="2"/>
      <c r="AR556" s="2"/>
      <c r="AS556" s="2"/>
      <c r="AT556" s="2"/>
      <c r="AU556" s="2"/>
      <c r="AV556" s="2"/>
      <c r="AW556" s="2"/>
      <c r="AX556" s="2"/>
      <c r="AY556" s="2"/>
      <c r="AZ556" s="2"/>
      <c r="BA556" s="2"/>
      <c r="BB556" s="2"/>
      <c r="BC556" s="2"/>
      <c r="BD556" s="2"/>
      <c r="BE556" s="2"/>
    </row>
    <row r="557" spans="1:57" x14ac:dyDescent="0.35">
      <c r="A557" s="62">
        <v>3</v>
      </c>
      <c r="B557" s="90">
        <v>3</v>
      </c>
      <c r="C557" s="11" t="s">
        <v>291</v>
      </c>
      <c r="D557" s="386">
        <v>0</v>
      </c>
      <c r="E557" s="386"/>
      <c r="F557" s="386">
        <v>0</v>
      </c>
      <c r="G557" s="386">
        <v>0</v>
      </c>
      <c r="H557" s="386">
        <v>1</v>
      </c>
      <c r="I557" s="386">
        <v>1</v>
      </c>
      <c r="J557" s="386"/>
      <c r="K557" s="386">
        <v>0</v>
      </c>
      <c r="L557" s="386">
        <v>1</v>
      </c>
      <c r="M557" s="386">
        <v>0</v>
      </c>
      <c r="N557" s="386">
        <v>0</v>
      </c>
      <c r="O557" s="386">
        <v>0</v>
      </c>
      <c r="P557" s="386">
        <v>1</v>
      </c>
      <c r="Q557" s="386">
        <v>0</v>
      </c>
      <c r="R557" s="8">
        <v>0</v>
      </c>
      <c r="S557" s="8">
        <v>0</v>
      </c>
      <c r="T557" s="8">
        <v>0</v>
      </c>
      <c r="U557" s="8">
        <v>0</v>
      </c>
      <c r="V557" s="8">
        <v>0</v>
      </c>
      <c r="W557" s="8">
        <v>0</v>
      </c>
      <c r="X557" s="8">
        <v>0</v>
      </c>
      <c r="Y557" s="8">
        <v>0</v>
      </c>
      <c r="Z557" s="8">
        <v>0</v>
      </c>
      <c r="AA557" s="8">
        <v>1</v>
      </c>
      <c r="AB557" s="8">
        <v>0</v>
      </c>
      <c r="AC557" s="8">
        <v>0</v>
      </c>
      <c r="AD557" s="8">
        <v>0</v>
      </c>
      <c r="AE557" s="8">
        <v>0</v>
      </c>
      <c r="AF557" s="8">
        <v>0</v>
      </c>
      <c r="AG557" s="8">
        <v>0</v>
      </c>
      <c r="AH557" s="8">
        <v>0</v>
      </c>
      <c r="AI557" s="8">
        <v>0</v>
      </c>
      <c r="AJ557" s="8">
        <v>0</v>
      </c>
      <c r="AK557" s="8">
        <v>0</v>
      </c>
      <c r="AL557" s="2"/>
      <c r="AM557" s="51">
        <f>SUM(D557:AK558)</f>
        <v>9</v>
      </c>
      <c r="AN557" s="7">
        <v>3</v>
      </c>
      <c r="AO557" s="256">
        <f>AM557/AM$559</f>
        <v>0.26470588235294118</v>
      </c>
      <c r="AP557" s="2"/>
      <c r="AQ557" s="2"/>
      <c r="AR557" s="2"/>
      <c r="AS557" s="2"/>
      <c r="AT557" s="2"/>
      <c r="AU557" s="2"/>
      <c r="AV557" s="2"/>
      <c r="AW557" s="2"/>
      <c r="AX557" s="2"/>
      <c r="AY557" s="2"/>
      <c r="AZ557" s="2"/>
      <c r="BA557" s="2"/>
      <c r="BB557" s="2"/>
      <c r="BC557" s="2"/>
      <c r="BD557" s="2"/>
      <c r="BE557" s="2"/>
    </row>
    <row r="558" spans="1:57" x14ac:dyDescent="0.35">
      <c r="A558" s="62">
        <v>3</v>
      </c>
      <c r="B558" s="90">
        <v>3</v>
      </c>
      <c r="C558" s="11" t="s">
        <v>362</v>
      </c>
      <c r="D558" s="386">
        <v>0</v>
      </c>
      <c r="E558" s="386"/>
      <c r="F558" s="386">
        <v>0</v>
      </c>
      <c r="G558" s="386">
        <v>0</v>
      </c>
      <c r="H558" s="386">
        <v>0</v>
      </c>
      <c r="I558" s="386">
        <v>0</v>
      </c>
      <c r="J558" s="386"/>
      <c r="K558" s="386">
        <v>0</v>
      </c>
      <c r="L558" s="386">
        <v>0</v>
      </c>
      <c r="M558" s="386">
        <v>0</v>
      </c>
      <c r="N558" s="386">
        <v>0</v>
      </c>
      <c r="O558" s="386">
        <v>0</v>
      </c>
      <c r="P558" s="386">
        <v>0</v>
      </c>
      <c r="Q558" s="386">
        <v>0</v>
      </c>
      <c r="R558" s="8">
        <v>0</v>
      </c>
      <c r="S558" s="8">
        <v>1</v>
      </c>
      <c r="T558" s="8">
        <v>1</v>
      </c>
      <c r="U558" s="8">
        <v>0</v>
      </c>
      <c r="V558" s="8">
        <v>0</v>
      </c>
      <c r="W558" s="8">
        <v>0</v>
      </c>
      <c r="X558" s="8">
        <v>1</v>
      </c>
      <c r="Y558" s="8">
        <v>0</v>
      </c>
      <c r="Z558" s="8">
        <v>0</v>
      </c>
      <c r="AA558" s="8">
        <v>0</v>
      </c>
      <c r="AB558" s="8">
        <v>0</v>
      </c>
      <c r="AC558" s="8">
        <v>0</v>
      </c>
      <c r="AD558" s="8">
        <v>0</v>
      </c>
      <c r="AE558" s="8">
        <v>0</v>
      </c>
      <c r="AF558" s="8">
        <v>0</v>
      </c>
      <c r="AG558" s="8">
        <v>1</v>
      </c>
      <c r="AH558" s="8">
        <v>0</v>
      </c>
      <c r="AI558" s="8">
        <v>0</v>
      </c>
      <c r="AJ558" s="8">
        <v>0</v>
      </c>
      <c r="AK558" s="8">
        <v>0</v>
      </c>
      <c r="AL558" s="2"/>
      <c r="AM558" s="51">
        <f>SUM(D559:AK559)</f>
        <v>4</v>
      </c>
      <c r="AN558" s="7">
        <v>5</v>
      </c>
      <c r="AO558" s="256">
        <f>AM558/AM$559</f>
        <v>0.11764705882352941</v>
      </c>
      <c r="AP558" s="2"/>
      <c r="AQ558" s="2"/>
      <c r="AR558" s="2"/>
      <c r="AS558" s="2"/>
      <c r="AT558" s="2"/>
      <c r="AU558" s="2"/>
      <c r="AV558" s="2"/>
      <c r="AW558" s="2"/>
      <c r="AX558" s="2"/>
      <c r="AY558" s="2"/>
      <c r="AZ558" s="2"/>
      <c r="BA558" s="2"/>
      <c r="BB558" s="2"/>
      <c r="BC558" s="2"/>
      <c r="BD558" s="2"/>
      <c r="BE558" s="2"/>
    </row>
    <row r="559" spans="1:57" x14ac:dyDescent="0.35">
      <c r="A559" s="62">
        <v>5</v>
      </c>
      <c r="B559" s="91">
        <v>5</v>
      </c>
      <c r="C559" s="11" t="s">
        <v>363</v>
      </c>
      <c r="D559" s="387">
        <v>0</v>
      </c>
      <c r="E559" s="387"/>
      <c r="F559" s="387">
        <v>1</v>
      </c>
      <c r="G559" s="387">
        <v>1</v>
      </c>
      <c r="H559" s="387">
        <v>0</v>
      </c>
      <c r="I559" s="387">
        <v>0</v>
      </c>
      <c r="J559" s="387"/>
      <c r="K559" s="387">
        <v>0</v>
      </c>
      <c r="L559" s="387">
        <v>0</v>
      </c>
      <c r="M559" s="387">
        <v>0</v>
      </c>
      <c r="N559" s="387">
        <v>0</v>
      </c>
      <c r="O559" s="387">
        <v>1</v>
      </c>
      <c r="P559" s="387">
        <v>0</v>
      </c>
      <c r="Q559" s="387">
        <v>0</v>
      </c>
      <c r="R559" s="382">
        <v>0</v>
      </c>
      <c r="S559" s="382">
        <v>0</v>
      </c>
      <c r="T559" s="382">
        <v>0</v>
      </c>
      <c r="U559" s="382">
        <v>0</v>
      </c>
      <c r="V559" s="382">
        <v>0</v>
      </c>
      <c r="W559" s="382">
        <v>0</v>
      </c>
      <c r="X559" s="382">
        <v>0</v>
      </c>
      <c r="Y559" s="382">
        <v>0</v>
      </c>
      <c r="Z559" s="382">
        <v>0</v>
      </c>
      <c r="AA559" s="8">
        <v>0</v>
      </c>
      <c r="AB559" s="8">
        <v>1</v>
      </c>
      <c r="AC559" s="8">
        <v>0</v>
      </c>
      <c r="AD559" s="8">
        <v>0</v>
      </c>
      <c r="AE559" s="8">
        <v>0</v>
      </c>
      <c r="AF559" s="8">
        <v>0</v>
      </c>
      <c r="AG559" s="8">
        <v>0</v>
      </c>
      <c r="AH559" s="8">
        <v>0</v>
      </c>
      <c r="AI559" s="8">
        <v>0</v>
      </c>
      <c r="AJ559" s="8">
        <v>0</v>
      </c>
      <c r="AK559" s="8">
        <v>0</v>
      </c>
      <c r="AL559" s="2"/>
      <c r="AM559" s="9">
        <f>SUM(AM556:AM558)</f>
        <v>34</v>
      </c>
      <c r="AN559" s="2"/>
      <c r="AO559" s="10">
        <f>SUM(AO556:AO558)</f>
        <v>1</v>
      </c>
      <c r="AP559" s="2"/>
      <c r="AQ559" s="2"/>
      <c r="AR559" s="2"/>
      <c r="AS559" s="2"/>
      <c r="AT559" s="2"/>
      <c r="AU559" s="2"/>
      <c r="AV559" s="2"/>
      <c r="AW559" s="2"/>
      <c r="AX559" s="2"/>
      <c r="AY559" s="2"/>
      <c r="AZ559" s="2"/>
      <c r="BA559" s="2"/>
      <c r="BB559" s="2"/>
      <c r="BC559" s="2"/>
      <c r="BD559" s="2"/>
      <c r="BE559" s="2"/>
    </row>
    <row r="560" spans="1:57" ht="18.5" x14ac:dyDescent="0.35">
      <c r="A560" s="2"/>
      <c r="B560" s="2"/>
      <c r="C560" s="381" t="s">
        <v>424</v>
      </c>
      <c r="D560" s="332">
        <f t="shared" ref="D560:AK560" si="82">($A$556*D556)+($A$557*D557)+($A$558*D558)+($A$559*D559)</f>
        <v>1</v>
      </c>
      <c r="E560" s="332">
        <f t="shared" si="82"/>
        <v>1</v>
      </c>
      <c r="F560" s="384">
        <f t="shared" si="82"/>
        <v>5</v>
      </c>
      <c r="G560" s="384">
        <f t="shared" si="82"/>
        <v>5</v>
      </c>
      <c r="H560" s="332">
        <f t="shared" si="82"/>
        <v>3</v>
      </c>
      <c r="I560" s="384">
        <f t="shared" si="82"/>
        <v>3</v>
      </c>
      <c r="J560" s="332">
        <f t="shared" si="82"/>
        <v>1</v>
      </c>
      <c r="K560" s="332">
        <f t="shared" si="82"/>
        <v>1</v>
      </c>
      <c r="L560" s="384">
        <f t="shared" si="82"/>
        <v>3</v>
      </c>
      <c r="M560" s="332">
        <f t="shared" si="82"/>
        <v>1</v>
      </c>
      <c r="N560" s="332">
        <f t="shared" si="82"/>
        <v>1</v>
      </c>
      <c r="O560" s="384">
        <f t="shared" si="82"/>
        <v>5</v>
      </c>
      <c r="P560" s="384">
        <f t="shared" si="82"/>
        <v>3</v>
      </c>
      <c r="Q560" s="332">
        <f t="shared" si="82"/>
        <v>1</v>
      </c>
      <c r="R560" s="332">
        <f t="shared" si="82"/>
        <v>1</v>
      </c>
      <c r="S560" s="384">
        <f t="shared" si="82"/>
        <v>3</v>
      </c>
      <c r="T560" s="332">
        <f t="shared" si="82"/>
        <v>3</v>
      </c>
      <c r="U560" s="332">
        <f t="shared" si="82"/>
        <v>1</v>
      </c>
      <c r="V560" s="332">
        <f t="shared" si="82"/>
        <v>1</v>
      </c>
      <c r="W560" s="332">
        <f t="shared" si="82"/>
        <v>1</v>
      </c>
      <c r="X560" s="384">
        <f t="shared" si="82"/>
        <v>3</v>
      </c>
      <c r="Y560" s="332">
        <f t="shared" si="82"/>
        <v>1</v>
      </c>
      <c r="Z560" s="332">
        <f t="shared" si="82"/>
        <v>1</v>
      </c>
      <c r="AA560" s="2">
        <f t="shared" si="82"/>
        <v>3</v>
      </c>
      <c r="AB560" s="2">
        <f t="shared" si="82"/>
        <v>5</v>
      </c>
      <c r="AC560" s="2">
        <f t="shared" si="82"/>
        <v>1</v>
      </c>
      <c r="AD560" s="2">
        <f t="shared" si="82"/>
        <v>1</v>
      </c>
      <c r="AE560" s="2">
        <f t="shared" si="82"/>
        <v>1</v>
      </c>
      <c r="AF560" s="2">
        <f t="shared" si="82"/>
        <v>1</v>
      </c>
      <c r="AG560" s="2">
        <f t="shared" si="82"/>
        <v>3</v>
      </c>
      <c r="AH560" s="2">
        <f t="shared" si="82"/>
        <v>1</v>
      </c>
      <c r="AI560" s="2">
        <f t="shared" si="82"/>
        <v>1</v>
      </c>
      <c r="AJ560" s="2">
        <f t="shared" si="82"/>
        <v>1</v>
      </c>
      <c r="AK560" s="2">
        <f t="shared" si="82"/>
        <v>1</v>
      </c>
      <c r="AL560" s="2"/>
      <c r="AM560" s="2"/>
      <c r="AN560" s="2"/>
      <c r="AO560" s="2"/>
      <c r="AP560" s="2"/>
      <c r="AQ560" s="2"/>
      <c r="AR560" s="2"/>
      <c r="AS560" s="2"/>
      <c r="AT560" s="2"/>
      <c r="AU560" s="2"/>
      <c r="AV560" s="2"/>
      <c r="AW560" s="2"/>
      <c r="AX560" s="2"/>
      <c r="AY560" s="2"/>
      <c r="AZ560" s="2"/>
      <c r="BA560" s="2"/>
      <c r="BB560" s="2"/>
      <c r="BC560" s="2"/>
      <c r="BD560" s="2"/>
      <c r="BE560" s="2"/>
    </row>
    <row r="561" spans="1:57" ht="18.5" x14ac:dyDescent="0.35">
      <c r="A561" s="2"/>
      <c r="B561" s="2"/>
      <c r="C561" s="381" t="s">
        <v>423</v>
      </c>
      <c r="D561" s="332">
        <v>1</v>
      </c>
      <c r="E561" s="332">
        <v>1</v>
      </c>
      <c r="F561" s="332">
        <v>1</v>
      </c>
      <c r="G561" s="332">
        <v>3</v>
      </c>
      <c r="H561" s="332">
        <v>3</v>
      </c>
      <c r="I561" s="332">
        <v>1</v>
      </c>
      <c r="J561" s="332">
        <v>1</v>
      </c>
      <c r="K561" s="332">
        <v>1</v>
      </c>
      <c r="L561" s="332">
        <v>1</v>
      </c>
      <c r="M561" s="332">
        <v>1</v>
      </c>
      <c r="N561" s="332">
        <v>1</v>
      </c>
      <c r="O561" s="332">
        <v>1</v>
      </c>
      <c r="P561" s="332">
        <v>1</v>
      </c>
      <c r="Q561" s="394"/>
      <c r="R561" s="332">
        <v>1</v>
      </c>
      <c r="S561" s="332">
        <v>1</v>
      </c>
      <c r="T561" s="332">
        <v>3</v>
      </c>
      <c r="U561" s="332">
        <v>1</v>
      </c>
      <c r="V561" s="332">
        <v>1</v>
      </c>
      <c r="W561" s="332">
        <v>1</v>
      </c>
      <c r="X561" s="332">
        <v>1</v>
      </c>
      <c r="Y561" s="332">
        <v>1</v>
      </c>
      <c r="Z561" s="332">
        <v>1</v>
      </c>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row>
    <row r="562" spans="1:57" x14ac:dyDescent="0.35">
      <c r="A562" s="2"/>
      <c r="B562" s="2"/>
      <c r="C562" s="2"/>
      <c r="D562" s="2"/>
      <c r="E562" s="2"/>
      <c r="F562" s="2"/>
      <c r="G562" s="2"/>
      <c r="H562" s="2"/>
      <c r="I562" s="2"/>
      <c r="J562" s="2"/>
      <c r="K562" s="2"/>
      <c r="L562" s="2"/>
      <c r="M562" s="2"/>
      <c r="N562" s="2"/>
      <c r="O562" s="2"/>
      <c r="P562" s="2"/>
      <c r="Q562" s="395"/>
      <c r="R562" s="2" t="s">
        <v>425</v>
      </c>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row>
    <row r="563" spans="1:57" ht="18.5" x14ac:dyDescent="0.35">
      <c r="A563" s="21" t="s">
        <v>364</v>
      </c>
      <c r="B563" s="81"/>
      <c r="C563" s="16" t="s">
        <v>365</v>
      </c>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row>
    <row r="564" spans="1:57" x14ac:dyDescent="0.35">
      <c r="A564" s="2"/>
      <c r="B564" s="2"/>
      <c r="C564" s="2"/>
      <c r="D564" s="337" t="s">
        <v>20</v>
      </c>
      <c r="E564" s="335" t="s">
        <v>21</v>
      </c>
      <c r="F564" s="334" t="s">
        <v>23</v>
      </c>
      <c r="G564" s="334" t="s">
        <v>26</v>
      </c>
      <c r="H564" s="334" t="s">
        <v>29</v>
      </c>
      <c r="I564" s="334" t="s">
        <v>32</v>
      </c>
      <c r="J564" s="334" t="s">
        <v>35</v>
      </c>
      <c r="K564" s="334" t="s">
        <v>38</v>
      </c>
      <c r="L564" s="334" t="s">
        <v>41</v>
      </c>
      <c r="M564" s="334" t="s">
        <v>44</v>
      </c>
      <c r="N564" s="334" t="s">
        <v>47</v>
      </c>
      <c r="O564" s="334" t="s">
        <v>50</v>
      </c>
      <c r="P564" s="334" t="s">
        <v>51</v>
      </c>
      <c r="Q564" s="334" t="s">
        <v>52</v>
      </c>
      <c r="R564" s="334" t="s">
        <v>53</v>
      </c>
      <c r="S564" s="334" t="s">
        <v>54</v>
      </c>
      <c r="T564" s="334" t="s">
        <v>55</v>
      </c>
      <c r="U564" s="334" t="s">
        <v>56</v>
      </c>
      <c r="V564" s="334" t="s">
        <v>57</v>
      </c>
      <c r="W564" s="334" t="s">
        <v>58</v>
      </c>
      <c r="X564" s="334" t="s">
        <v>59</v>
      </c>
      <c r="Y564" s="334" t="s">
        <v>60</v>
      </c>
      <c r="Z564" s="334" t="s">
        <v>61</v>
      </c>
      <c r="AA564" s="334" t="s">
        <v>62</v>
      </c>
      <c r="AB564" s="334" t="s">
        <v>63</v>
      </c>
      <c r="AC564" s="334" t="s">
        <v>64</v>
      </c>
      <c r="AD564" s="334" t="s">
        <v>65</v>
      </c>
      <c r="AE564" s="334" t="s">
        <v>66</v>
      </c>
      <c r="AF564" s="334" t="s">
        <v>67</v>
      </c>
      <c r="AG564" s="334" t="s">
        <v>68</v>
      </c>
      <c r="AH564" s="334" t="s">
        <v>69</v>
      </c>
      <c r="AI564" s="334" t="s">
        <v>70</v>
      </c>
      <c r="AJ564" s="334" t="s">
        <v>71</v>
      </c>
      <c r="AK564" s="336" t="s">
        <v>72</v>
      </c>
      <c r="AL564" s="2"/>
      <c r="AM564" s="6" t="s">
        <v>179</v>
      </c>
      <c r="AN564" s="7" t="s">
        <v>189</v>
      </c>
      <c r="AO564" s="7" t="s">
        <v>190</v>
      </c>
      <c r="AP564" s="2"/>
      <c r="AQ564" s="2"/>
      <c r="AR564" s="2"/>
      <c r="AS564" s="2"/>
      <c r="AT564" s="2"/>
      <c r="AU564" s="2"/>
      <c r="AV564" s="2"/>
      <c r="AW564" s="2"/>
      <c r="AX564" s="2"/>
      <c r="AY564" s="2"/>
      <c r="AZ564" s="2"/>
      <c r="BA564" s="2"/>
      <c r="BB564" s="2"/>
      <c r="BC564" s="2"/>
      <c r="BD564" s="2"/>
      <c r="BE564" s="2"/>
    </row>
    <row r="565" spans="1:57" x14ac:dyDescent="0.35">
      <c r="A565" s="62">
        <v>1</v>
      </c>
      <c r="B565" s="89">
        <v>1</v>
      </c>
      <c r="C565" s="11" t="s">
        <v>290</v>
      </c>
      <c r="D565" s="386">
        <v>0</v>
      </c>
      <c r="E565" s="386">
        <v>0</v>
      </c>
      <c r="F565" s="386">
        <v>0</v>
      </c>
      <c r="G565" s="386">
        <v>0</v>
      </c>
      <c r="H565" s="386">
        <v>1</v>
      </c>
      <c r="I565" s="386">
        <v>0</v>
      </c>
      <c r="J565" s="386">
        <v>1</v>
      </c>
      <c r="K565" s="386">
        <v>1</v>
      </c>
      <c r="L565" s="386">
        <v>1</v>
      </c>
      <c r="M565" s="386">
        <v>1</v>
      </c>
      <c r="N565" s="386">
        <v>1</v>
      </c>
      <c r="O565" s="386">
        <v>0</v>
      </c>
      <c r="P565" s="386">
        <v>0</v>
      </c>
      <c r="Q565" s="386">
        <v>1</v>
      </c>
      <c r="R565" s="8">
        <v>0</v>
      </c>
      <c r="S565" s="8">
        <v>0</v>
      </c>
      <c r="T565" s="8">
        <v>0</v>
      </c>
      <c r="U565" s="8">
        <v>1</v>
      </c>
      <c r="V565" s="8">
        <v>1</v>
      </c>
      <c r="W565" s="8">
        <v>1</v>
      </c>
      <c r="X565" s="8">
        <v>0</v>
      </c>
      <c r="Y565" s="8">
        <v>1</v>
      </c>
      <c r="Z565" s="8">
        <v>1</v>
      </c>
      <c r="AA565" s="8">
        <v>0</v>
      </c>
      <c r="AB565" s="8">
        <v>0</v>
      </c>
      <c r="AC565" s="8">
        <v>1</v>
      </c>
      <c r="AD565" s="8">
        <v>1</v>
      </c>
      <c r="AE565" s="8">
        <v>1</v>
      </c>
      <c r="AF565" s="8">
        <v>1</v>
      </c>
      <c r="AG565" s="8">
        <v>0</v>
      </c>
      <c r="AH565" s="8">
        <v>1</v>
      </c>
      <c r="AI565" s="8">
        <v>1</v>
      </c>
      <c r="AJ565" s="8">
        <v>0</v>
      </c>
      <c r="AK565" s="8">
        <v>1</v>
      </c>
      <c r="AL565" s="2"/>
      <c r="AM565" s="51">
        <f>SUM(D565:AK565)</f>
        <v>19</v>
      </c>
      <c r="AN565" s="7">
        <v>1</v>
      </c>
      <c r="AO565" s="256">
        <f>AM565/AM$568</f>
        <v>0.55882352941176472</v>
      </c>
      <c r="AP565" s="2"/>
      <c r="AQ565" s="2"/>
      <c r="AR565" s="2"/>
      <c r="AS565" s="2"/>
      <c r="AT565" s="2"/>
      <c r="AU565" s="2"/>
      <c r="AV565" s="2"/>
      <c r="AW565" s="2"/>
      <c r="AX565" s="2"/>
      <c r="AY565" s="2"/>
      <c r="AZ565" s="2"/>
      <c r="BA565" s="2"/>
      <c r="BB565" s="2"/>
      <c r="BC565" s="2"/>
      <c r="BD565" s="2"/>
      <c r="BE565" s="2"/>
    </row>
    <row r="566" spans="1:57" x14ac:dyDescent="0.35">
      <c r="A566" s="62">
        <v>3</v>
      </c>
      <c r="B566" s="90">
        <v>3</v>
      </c>
      <c r="C566" s="11" t="s">
        <v>291</v>
      </c>
      <c r="D566" s="386">
        <v>0</v>
      </c>
      <c r="E566" s="386">
        <v>1</v>
      </c>
      <c r="F566" s="386">
        <v>0</v>
      </c>
      <c r="G566" s="386">
        <v>0</v>
      </c>
      <c r="H566" s="386">
        <v>0</v>
      </c>
      <c r="I566" s="386">
        <v>0</v>
      </c>
      <c r="J566" s="386">
        <v>0</v>
      </c>
      <c r="K566" s="386">
        <v>0</v>
      </c>
      <c r="L566" s="386">
        <v>0</v>
      </c>
      <c r="M566" s="386">
        <v>0</v>
      </c>
      <c r="N566" s="386">
        <v>0</v>
      </c>
      <c r="O566" s="386">
        <v>0</v>
      </c>
      <c r="P566" s="386">
        <v>1</v>
      </c>
      <c r="Q566" s="386">
        <v>0</v>
      </c>
      <c r="R566" s="8">
        <v>1</v>
      </c>
      <c r="S566" s="8">
        <v>0</v>
      </c>
      <c r="T566" s="8">
        <v>0</v>
      </c>
      <c r="U566" s="8">
        <v>0</v>
      </c>
      <c r="V566" s="8">
        <v>0</v>
      </c>
      <c r="W566" s="8">
        <v>0</v>
      </c>
      <c r="X566" s="8">
        <v>0</v>
      </c>
      <c r="Y566" s="8">
        <v>0</v>
      </c>
      <c r="Z566" s="8">
        <v>0</v>
      </c>
      <c r="AA566" s="8">
        <v>0</v>
      </c>
      <c r="AB566" s="8">
        <v>0</v>
      </c>
      <c r="AC566" s="8">
        <v>0</v>
      </c>
      <c r="AD566" s="8">
        <v>0</v>
      </c>
      <c r="AE566" s="8">
        <v>0</v>
      </c>
      <c r="AF566" s="8">
        <v>0</v>
      </c>
      <c r="AG566" s="8">
        <v>0</v>
      </c>
      <c r="AH566" s="8">
        <v>0</v>
      </c>
      <c r="AI566" s="8">
        <v>0</v>
      </c>
      <c r="AJ566" s="8">
        <v>0</v>
      </c>
      <c r="AK566" s="8">
        <v>0</v>
      </c>
      <c r="AL566" s="2"/>
      <c r="AM566" s="51">
        <f>SUM(D566:AK567)</f>
        <v>5</v>
      </c>
      <c r="AN566" s="7">
        <v>3</v>
      </c>
      <c r="AO566" s="256">
        <f>AM566/AM$568</f>
        <v>0.14705882352941177</v>
      </c>
      <c r="AP566" s="2"/>
      <c r="AQ566" s="2"/>
      <c r="AR566" s="2"/>
      <c r="AS566" s="2"/>
      <c r="AT566" s="2"/>
      <c r="AU566" s="2"/>
      <c r="AV566" s="2"/>
      <c r="AW566" s="2"/>
      <c r="AX566" s="2"/>
      <c r="AY566" s="2"/>
      <c r="AZ566" s="2"/>
      <c r="BA566" s="2"/>
      <c r="BB566" s="2"/>
      <c r="BC566" s="2"/>
      <c r="BD566" s="2"/>
      <c r="BE566" s="2"/>
    </row>
    <row r="567" spans="1:57" x14ac:dyDescent="0.35">
      <c r="A567" s="62">
        <v>3</v>
      </c>
      <c r="B567" s="90">
        <v>3</v>
      </c>
      <c r="C567" s="11" t="s">
        <v>362</v>
      </c>
      <c r="D567" s="386">
        <v>0</v>
      </c>
      <c r="E567" s="386">
        <v>0</v>
      </c>
      <c r="F567" s="386">
        <v>1</v>
      </c>
      <c r="G567" s="386">
        <v>0</v>
      </c>
      <c r="H567" s="386">
        <v>0</v>
      </c>
      <c r="I567" s="386">
        <v>0</v>
      </c>
      <c r="J567" s="386">
        <v>0</v>
      </c>
      <c r="K567" s="386">
        <v>0</v>
      </c>
      <c r="L567" s="386">
        <v>0</v>
      </c>
      <c r="M567" s="386">
        <v>0</v>
      </c>
      <c r="N567" s="386">
        <v>0</v>
      </c>
      <c r="O567" s="386">
        <v>0</v>
      </c>
      <c r="P567" s="386">
        <v>0</v>
      </c>
      <c r="Q567" s="386">
        <v>0</v>
      </c>
      <c r="R567" s="8">
        <v>0</v>
      </c>
      <c r="S567" s="8">
        <v>0</v>
      </c>
      <c r="T567" s="8">
        <v>0</v>
      </c>
      <c r="U567" s="8">
        <v>0</v>
      </c>
      <c r="V567" s="8">
        <v>0</v>
      </c>
      <c r="W567" s="8">
        <v>0</v>
      </c>
      <c r="X567" s="8">
        <v>0</v>
      </c>
      <c r="Y567" s="8">
        <v>0</v>
      </c>
      <c r="Z567" s="8">
        <v>0</v>
      </c>
      <c r="AA567" s="8">
        <v>1</v>
      </c>
      <c r="AB567" s="8">
        <v>0</v>
      </c>
      <c r="AC567" s="8">
        <v>0</v>
      </c>
      <c r="AD567" s="8">
        <v>0</v>
      </c>
      <c r="AE567" s="8">
        <v>0</v>
      </c>
      <c r="AF567" s="8">
        <v>0</v>
      </c>
      <c r="AG567" s="8">
        <v>0</v>
      </c>
      <c r="AH567" s="8">
        <v>0</v>
      </c>
      <c r="AI567" s="8">
        <v>0</v>
      </c>
      <c r="AJ567" s="8">
        <v>0</v>
      </c>
      <c r="AK567" s="8">
        <v>0</v>
      </c>
      <c r="AL567" s="2"/>
      <c r="AM567" s="51">
        <f>SUM(D568:AK568)</f>
        <v>10</v>
      </c>
      <c r="AN567" s="7">
        <v>5</v>
      </c>
      <c r="AO567" s="256">
        <f>AM567/AM$568</f>
        <v>0.29411764705882354</v>
      </c>
      <c r="AP567" s="2"/>
      <c r="AQ567" s="2"/>
      <c r="AR567" s="2"/>
      <c r="AS567" s="2"/>
      <c r="AT567" s="2"/>
      <c r="AU567" s="2"/>
      <c r="AV567" s="2"/>
      <c r="AW567" s="2"/>
      <c r="AX567" s="2"/>
      <c r="AY567" s="2"/>
      <c r="AZ567" s="2"/>
      <c r="BA567" s="2"/>
      <c r="BB567" s="2"/>
      <c r="BC567" s="2"/>
      <c r="BD567" s="2"/>
      <c r="BE567" s="2"/>
    </row>
    <row r="568" spans="1:57" x14ac:dyDescent="0.35">
      <c r="A568" s="62">
        <v>5</v>
      </c>
      <c r="B568" s="91">
        <v>5</v>
      </c>
      <c r="C568" s="11" t="s">
        <v>363</v>
      </c>
      <c r="D568" s="387">
        <v>1</v>
      </c>
      <c r="E568" s="387">
        <v>0</v>
      </c>
      <c r="F568" s="387">
        <v>0</v>
      </c>
      <c r="G568" s="387">
        <v>1</v>
      </c>
      <c r="H568" s="387">
        <v>0</v>
      </c>
      <c r="I568" s="387">
        <v>1</v>
      </c>
      <c r="J568" s="387">
        <v>0</v>
      </c>
      <c r="K568" s="387">
        <v>0</v>
      </c>
      <c r="L568" s="387">
        <v>0</v>
      </c>
      <c r="M568" s="387">
        <v>0</v>
      </c>
      <c r="N568" s="387">
        <v>0</v>
      </c>
      <c r="O568" s="387">
        <v>1</v>
      </c>
      <c r="P568" s="387">
        <v>0</v>
      </c>
      <c r="Q568" s="387">
        <v>0</v>
      </c>
      <c r="R568" s="382">
        <v>0</v>
      </c>
      <c r="S568" s="382">
        <v>1</v>
      </c>
      <c r="T568" s="382">
        <v>1</v>
      </c>
      <c r="U568" s="382">
        <v>0</v>
      </c>
      <c r="V568" s="382">
        <v>0</v>
      </c>
      <c r="W568" s="382">
        <v>0</v>
      </c>
      <c r="X568" s="382">
        <v>1</v>
      </c>
      <c r="Y568" s="382">
        <v>0</v>
      </c>
      <c r="Z568" s="382">
        <v>0</v>
      </c>
      <c r="AA568" s="8">
        <v>0</v>
      </c>
      <c r="AB568" s="8">
        <v>1</v>
      </c>
      <c r="AC568" s="8">
        <v>0</v>
      </c>
      <c r="AD568" s="8">
        <v>0</v>
      </c>
      <c r="AE568" s="8">
        <v>0</v>
      </c>
      <c r="AF568" s="8">
        <v>0</v>
      </c>
      <c r="AG568" s="8">
        <v>1</v>
      </c>
      <c r="AH568" s="8">
        <v>0</v>
      </c>
      <c r="AI568" s="8">
        <v>0</v>
      </c>
      <c r="AJ568" s="8">
        <v>1</v>
      </c>
      <c r="AK568" s="8">
        <v>0</v>
      </c>
      <c r="AL568" s="2"/>
      <c r="AM568" s="9">
        <f>SUM(AM565:AM567)</f>
        <v>34</v>
      </c>
      <c r="AN568" s="2"/>
      <c r="AO568" s="10">
        <f>SUM(AO565:AO567)</f>
        <v>1</v>
      </c>
      <c r="AP568" s="2"/>
      <c r="AQ568" s="2"/>
      <c r="AR568" s="2"/>
      <c r="AS568" s="2"/>
      <c r="AT568" s="2"/>
      <c r="AU568" s="2"/>
      <c r="AV568" s="2"/>
      <c r="AW568" s="2"/>
      <c r="AX568" s="2"/>
      <c r="AY568" s="2"/>
      <c r="AZ568" s="2"/>
      <c r="BA568" s="2"/>
      <c r="BB568" s="2"/>
      <c r="BC568" s="2"/>
      <c r="BD568" s="2"/>
      <c r="BE568" s="2"/>
    </row>
    <row r="569" spans="1:57" s="2" customFormat="1" ht="18.5" x14ac:dyDescent="0.35">
      <c r="C569" s="381" t="s">
        <v>424</v>
      </c>
      <c r="D569" s="384">
        <f t="shared" ref="D569:AK569" si="83">($A$556*D565)+($A$557*D566)+($A$558*D567)+($A$559*D568)</f>
        <v>5</v>
      </c>
      <c r="E569" s="332">
        <f t="shared" si="83"/>
        <v>3</v>
      </c>
      <c r="F569" s="384">
        <f t="shared" si="83"/>
        <v>3</v>
      </c>
      <c r="G569" s="332">
        <f t="shared" si="83"/>
        <v>5</v>
      </c>
      <c r="H569" s="332">
        <f t="shared" si="83"/>
        <v>1</v>
      </c>
      <c r="I569" s="384">
        <f t="shared" si="83"/>
        <v>5</v>
      </c>
      <c r="J569" s="332">
        <f t="shared" si="83"/>
        <v>1</v>
      </c>
      <c r="K569" s="332">
        <f t="shared" si="83"/>
        <v>1</v>
      </c>
      <c r="L569" s="385">
        <f t="shared" si="83"/>
        <v>1</v>
      </c>
      <c r="M569" s="385">
        <f t="shared" si="83"/>
        <v>1</v>
      </c>
      <c r="N569" s="332">
        <f t="shared" si="83"/>
        <v>1</v>
      </c>
      <c r="O569" s="384">
        <f t="shared" si="83"/>
        <v>5</v>
      </c>
      <c r="P569" s="332">
        <f t="shared" si="83"/>
        <v>3</v>
      </c>
      <c r="Q569" s="332">
        <f t="shared" si="83"/>
        <v>1</v>
      </c>
      <c r="R569" s="332">
        <f t="shared" si="83"/>
        <v>3</v>
      </c>
      <c r="S569" s="384">
        <f t="shared" si="83"/>
        <v>5</v>
      </c>
      <c r="T569" s="384">
        <f t="shared" si="83"/>
        <v>5</v>
      </c>
      <c r="U569" s="332">
        <f t="shared" si="83"/>
        <v>1</v>
      </c>
      <c r="V569" s="385">
        <f t="shared" si="83"/>
        <v>1</v>
      </c>
      <c r="W569" s="332">
        <f t="shared" si="83"/>
        <v>1</v>
      </c>
      <c r="X569" s="384">
        <f t="shared" si="83"/>
        <v>5</v>
      </c>
      <c r="Y569" s="332">
        <f t="shared" si="83"/>
        <v>1</v>
      </c>
      <c r="Z569" s="332">
        <f t="shared" si="83"/>
        <v>1</v>
      </c>
      <c r="AA569" s="2">
        <f t="shared" si="83"/>
        <v>3</v>
      </c>
      <c r="AB569" s="2">
        <f t="shared" si="83"/>
        <v>5</v>
      </c>
      <c r="AC569" s="2">
        <f t="shared" si="83"/>
        <v>1</v>
      </c>
      <c r="AD569" s="2">
        <f t="shared" si="83"/>
        <v>1</v>
      </c>
      <c r="AE569" s="2">
        <f t="shared" si="83"/>
        <v>1</v>
      </c>
      <c r="AF569" s="2">
        <f t="shared" si="83"/>
        <v>1</v>
      </c>
      <c r="AG569" s="2">
        <f t="shared" si="83"/>
        <v>5</v>
      </c>
      <c r="AH569" s="2">
        <f t="shared" si="83"/>
        <v>1</v>
      </c>
      <c r="AI569" s="2">
        <f t="shared" si="83"/>
        <v>1</v>
      </c>
      <c r="AJ569" s="2">
        <f t="shared" si="83"/>
        <v>5</v>
      </c>
      <c r="AK569" s="2">
        <f t="shared" si="83"/>
        <v>1</v>
      </c>
    </row>
    <row r="570" spans="1:57" s="2" customFormat="1" ht="18.5" x14ac:dyDescent="0.35">
      <c r="C570" s="381" t="s">
        <v>423</v>
      </c>
      <c r="D570" s="332">
        <v>3</v>
      </c>
      <c r="E570" s="332">
        <v>3</v>
      </c>
      <c r="F570" s="332">
        <v>1</v>
      </c>
      <c r="G570" s="332">
        <v>5</v>
      </c>
      <c r="H570" s="332">
        <v>1</v>
      </c>
      <c r="I570" s="332">
        <v>3</v>
      </c>
      <c r="J570" s="332">
        <v>1</v>
      </c>
      <c r="K570" s="332">
        <v>1</v>
      </c>
      <c r="L570" s="332">
        <v>3</v>
      </c>
      <c r="M570" s="332">
        <v>3</v>
      </c>
      <c r="N570" s="332">
        <v>1</v>
      </c>
      <c r="O570" s="332">
        <v>1</v>
      </c>
      <c r="P570" s="332">
        <v>3</v>
      </c>
      <c r="Q570" s="394"/>
      <c r="R570" s="332">
        <v>3</v>
      </c>
      <c r="S570" s="332">
        <v>3</v>
      </c>
      <c r="T570" s="332">
        <v>1</v>
      </c>
      <c r="U570" s="332">
        <v>1</v>
      </c>
      <c r="V570" s="332">
        <v>3</v>
      </c>
      <c r="W570" s="332">
        <v>1</v>
      </c>
      <c r="X570" s="332">
        <v>3</v>
      </c>
      <c r="Y570" s="332">
        <v>1</v>
      </c>
      <c r="Z570" s="332">
        <v>1</v>
      </c>
    </row>
    <row r="571" spans="1:57" s="2" customFormat="1" x14ac:dyDescent="0.35">
      <c r="Q571" s="395"/>
      <c r="R571" s="2" t="s">
        <v>425</v>
      </c>
    </row>
    <row r="572" spans="1:57" s="2" customFormat="1" ht="18.5" x14ac:dyDescent="0.35">
      <c r="A572" s="21" t="s">
        <v>366</v>
      </c>
      <c r="B572" s="81"/>
      <c r="C572" s="16" t="s">
        <v>367</v>
      </c>
    </row>
    <row r="573" spans="1:57" s="2" customFormat="1" x14ac:dyDescent="0.35">
      <c r="D573" s="337" t="s">
        <v>20</v>
      </c>
      <c r="E573" s="335" t="s">
        <v>21</v>
      </c>
      <c r="F573" s="334" t="s">
        <v>23</v>
      </c>
      <c r="G573" s="334" t="s">
        <v>26</v>
      </c>
      <c r="H573" s="334" t="s">
        <v>29</v>
      </c>
      <c r="I573" s="334" t="s">
        <v>32</v>
      </c>
      <c r="J573" s="334" t="s">
        <v>35</v>
      </c>
      <c r="K573" s="334" t="s">
        <v>38</v>
      </c>
      <c r="L573" s="334" t="s">
        <v>41</v>
      </c>
      <c r="M573" s="334" t="s">
        <v>44</v>
      </c>
      <c r="N573" s="334" t="s">
        <v>47</v>
      </c>
      <c r="O573" s="334" t="s">
        <v>50</v>
      </c>
      <c r="P573" s="334" t="s">
        <v>51</v>
      </c>
      <c r="Q573" s="334" t="s">
        <v>52</v>
      </c>
      <c r="R573" s="334" t="s">
        <v>53</v>
      </c>
      <c r="S573" s="334" t="s">
        <v>54</v>
      </c>
      <c r="T573" s="334" t="s">
        <v>55</v>
      </c>
      <c r="U573" s="334" t="s">
        <v>56</v>
      </c>
      <c r="V573" s="334" t="s">
        <v>57</v>
      </c>
      <c r="W573" s="334" t="s">
        <v>58</v>
      </c>
      <c r="X573" s="334" t="s">
        <v>59</v>
      </c>
      <c r="Y573" s="334" t="s">
        <v>60</v>
      </c>
      <c r="Z573" s="334" t="s">
        <v>61</v>
      </c>
      <c r="AA573" s="334" t="s">
        <v>62</v>
      </c>
      <c r="AB573" s="334" t="s">
        <v>63</v>
      </c>
      <c r="AC573" s="334" t="s">
        <v>64</v>
      </c>
      <c r="AD573" s="334" t="s">
        <v>65</v>
      </c>
      <c r="AE573" s="334" t="s">
        <v>66</v>
      </c>
      <c r="AF573" s="334" t="s">
        <v>67</v>
      </c>
      <c r="AG573" s="334" t="s">
        <v>68</v>
      </c>
      <c r="AH573" s="334" t="s">
        <v>69</v>
      </c>
      <c r="AI573" s="334" t="s">
        <v>70</v>
      </c>
      <c r="AJ573" s="334" t="s">
        <v>71</v>
      </c>
      <c r="AK573" s="336" t="s">
        <v>72</v>
      </c>
      <c r="AM573" s="6" t="s">
        <v>179</v>
      </c>
      <c r="AN573" s="7" t="s">
        <v>189</v>
      </c>
      <c r="AO573" s="7" t="s">
        <v>190</v>
      </c>
    </row>
    <row r="574" spans="1:57" s="2" customFormat="1" x14ac:dyDescent="0.35">
      <c r="A574" s="62">
        <v>1</v>
      </c>
      <c r="B574" s="89">
        <v>1</v>
      </c>
      <c r="C574" s="11" t="s">
        <v>290</v>
      </c>
      <c r="D574" s="386">
        <v>0</v>
      </c>
      <c r="E574" s="386">
        <v>0</v>
      </c>
      <c r="F574" s="386">
        <v>0</v>
      </c>
      <c r="G574" s="386">
        <v>0</v>
      </c>
      <c r="H574" s="386">
        <v>0</v>
      </c>
      <c r="I574" s="386">
        <v>0</v>
      </c>
      <c r="J574" s="386">
        <v>0</v>
      </c>
      <c r="K574" s="386">
        <v>1</v>
      </c>
      <c r="L574" s="386">
        <v>1</v>
      </c>
      <c r="M574" s="386">
        <v>1</v>
      </c>
      <c r="N574" s="386">
        <v>0</v>
      </c>
      <c r="O574" s="386">
        <v>0</v>
      </c>
      <c r="P574" s="386">
        <v>0</v>
      </c>
      <c r="Q574" s="386">
        <v>1</v>
      </c>
      <c r="R574" s="8">
        <v>0</v>
      </c>
      <c r="S574" s="8">
        <v>0</v>
      </c>
      <c r="T574" s="8">
        <v>0</v>
      </c>
      <c r="U574" s="8">
        <v>0</v>
      </c>
      <c r="V574" s="8">
        <v>0</v>
      </c>
      <c r="W574" s="8">
        <v>0</v>
      </c>
      <c r="X574" s="8">
        <v>0</v>
      </c>
      <c r="Y574" s="8">
        <v>1</v>
      </c>
      <c r="Z574" s="8">
        <v>0</v>
      </c>
      <c r="AA574" s="8">
        <v>0</v>
      </c>
      <c r="AB574" s="8">
        <v>0</v>
      </c>
      <c r="AC574" s="8">
        <v>0</v>
      </c>
      <c r="AD574" s="8">
        <v>0</v>
      </c>
      <c r="AE574" s="8">
        <v>0</v>
      </c>
      <c r="AF574" s="8">
        <v>0</v>
      </c>
      <c r="AG574" s="8">
        <v>0</v>
      </c>
      <c r="AH574" s="8">
        <v>0</v>
      </c>
      <c r="AI574" s="8">
        <v>1</v>
      </c>
      <c r="AJ574" s="8">
        <v>0</v>
      </c>
      <c r="AK574" s="8">
        <v>0</v>
      </c>
      <c r="AM574" s="51">
        <f>SUM(D574:AK574)</f>
        <v>6</v>
      </c>
      <c r="AN574" s="7">
        <v>1</v>
      </c>
      <c r="AO574" s="256">
        <f>AM574/AM$12</f>
        <v>0.17647058823529413</v>
      </c>
    </row>
    <row r="575" spans="1:57" s="2" customFormat="1" x14ac:dyDescent="0.35">
      <c r="A575" s="62">
        <v>3</v>
      </c>
      <c r="B575" s="90">
        <v>3</v>
      </c>
      <c r="C575" s="11" t="s">
        <v>291</v>
      </c>
      <c r="D575" s="386">
        <v>0</v>
      </c>
      <c r="E575" s="386">
        <v>1</v>
      </c>
      <c r="F575" s="386">
        <v>0</v>
      </c>
      <c r="G575" s="386">
        <v>1</v>
      </c>
      <c r="H575" s="386">
        <v>0</v>
      </c>
      <c r="I575" s="386">
        <v>1</v>
      </c>
      <c r="J575" s="386">
        <v>1</v>
      </c>
      <c r="K575" s="386">
        <v>0</v>
      </c>
      <c r="L575" s="386">
        <v>0</v>
      </c>
      <c r="M575" s="386">
        <v>0</v>
      </c>
      <c r="N575" s="386">
        <v>1</v>
      </c>
      <c r="O575" s="386">
        <v>1</v>
      </c>
      <c r="P575" s="386">
        <v>0</v>
      </c>
      <c r="Q575" s="386">
        <v>0</v>
      </c>
      <c r="R575" s="8">
        <v>0</v>
      </c>
      <c r="S575" s="8">
        <v>0</v>
      </c>
      <c r="T575" s="8">
        <v>0</v>
      </c>
      <c r="U575" s="8">
        <v>1</v>
      </c>
      <c r="V575" s="8">
        <v>0</v>
      </c>
      <c r="W575" s="8">
        <v>1</v>
      </c>
      <c r="X575" s="8">
        <v>0</v>
      </c>
      <c r="Y575" s="8">
        <v>0</v>
      </c>
      <c r="Z575" s="8">
        <v>1</v>
      </c>
      <c r="AA575" s="8">
        <v>0</v>
      </c>
      <c r="AB575" s="8">
        <v>0</v>
      </c>
      <c r="AC575" s="8">
        <v>1</v>
      </c>
      <c r="AD575" s="8">
        <v>1</v>
      </c>
      <c r="AE575" s="8">
        <v>0</v>
      </c>
      <c r="AF575" s="8">
        <v>0</v>
      </c>
      <c r="AG575" s="8">
        <v>0</v>
      </c>
      <c r="AH575" s="8">
        <v>0</v>
      </c>
      <c r="AI575" s="8">
        <v>0</v>
      </c>
      <c r="AJ575" s="8">
        <v>0</v>
      </c>
      <c r="AK575" s="8">
        <v>1</v>
      </c>
      <c r="AM575" s="51">
        <f>SUM(D575:AK576)</f>
        <v>21</v>
      </c>
      <c r="AN575" s="7">
        <v>3</v>
      </c>
      <c r="AO575" s="256">
        <f>AM575/AM$12</f>
        <v>0.61764705882352944</v>
      </c>
    </row>
    <row r="576" spans="1:57" s="2" customFormat="1" x14ac:dyDescent="0.35">
      <c r="A576" s="62">
        <v>3</v>
      </c>
      <c r="B576" s="90">
        <v>3</v>
      </c>
      <c r="C576" s="11" t="s">
        <v>362</v>
      </c>
      <c r="D576" s="386">
        <v>0</v>
      </c>
      <c r="E576" s="386">
        <v>0</v>
      </c>
      <c r="F576" s="386">
        <v>0</v>
      </c>
      <c r="G576" s="386">
        <v>0</v>
      </c>
      <c r="H576" s="386">
        <v>1</v>
      </c>
      <c r="I576" s="386">
        <v>0</v>
      </c>
      <c r="J576" s="386">
        <v>0</v>
      </c>
      <c r="K576" s="386">
        <v>0</v>
      </c>
      <c r="L576" s="386">
        <v>0</v>
      </c>
      <c r="M576" s="386">
        <v>0</v>
      </c>
      <c r="N576" s="386">
        <v>0</v>
      </c>
      <c r="O576" s="386">
        <v>0</v>
      </c>
      <c r="P576" s="386">
        <v>1</v>
      </c>
      <c r="Q576" s="386">
        <v>0</v>
      </c>
      <c r="R576" s="8">
        <v>1</v>
      </c>
      <c r="S576" s="8">
        <v>0</v>
      </c>
      <c r="T576" s="8">
        <v>0</v>
      </c>
      <c r="U576" s="8">
        <v>0</v>
      </c>
      <c r="V576" s="8">
        <v>0</v>
      </c>
      <c r="W576" s="8">
        <v>0</v>
      </c>
      <c r="X576" s="8">
        <v>1</v>
      </c>
      <c r="Y576" s="8">
        <v>0</v>
      </c>
      <c r="Z576" s="8">
        <v>0</v>
      </c>
      <c r="AA576" s="8">
        <v>1</v>
      </c>
      <c r="AB576" s="8">
        <v>0</v>
      </c>
      <c r="AC576" s="8">
        <v>0</v>
      </c>
      <c r="AD576" s="8">
        <v>0</v>
      </c>
      <c r="AE576" s="8">
        <v>1</v>
      </c>
      <c r="AF576" s="8">
        <v>0</v>
      </c>
      <c r="AG576" s="8">
        <v>1</v>
      </c>
      <c r="AH576" s="8">
        <v>1</v>
      </c>
      <c r="AI576" s="8">
        <v>0</v>
      </c>
      <c r="AJ576" s="8">
        <v>1</v>
      </c>
      <c r="AK576" s="8">
        <v>0</v>
      </c>
      <c r="AM576" s="51">
        <f>SUM(D577:AK577)</f>
        <v>7</v>
      </c>
      <c r="AN576" s="7">
        <v>5</v>
      </c>
      <c r="AO576" s="256">
        <f>AM576/AM$12</f>
        <v>0.20588235294117646</v>
      </c>
    </row>
    <row r="577" spans="1:57" s="2" customFormat="1" x14ac:dyDescent="0.35">
      <c r="A577" s="62">
        <v>5</v>
      </c>
      <c r="B577" s="91">
        <v>5</v>
      </c>
      <c r="C577" s="11" t="s">
        <v>363</v>
      </c>
      <c r="D577" s="387">
        <v>1</v>
      </c>
      <c r="E577" s="387">
        <v>0</v>
      </c>
      <c r="F577" s="387">
        <v>1</v>
      </c>
      <c r="G577" s="387">
        <v>0</v>
      </c>
      <c r="H577" s="387">
        <v>0</v>
      </c>
      <c r="I577" s="387">
        <v>0</v>
      </c>
      <c r="J577" s="387">
        <v>0</v>
      </c>
      <c r="K577" s="387">
        <v>0</v>
      </c>
      <c r="L577" s="387">
        <v>0</v>
      </c>
      <c r="M577" s="387">
        <v>0</v>
      </c>
      <c r="N577" s="387">
        <v>0</v>
      </c>
      <c r="O577" s="387">
        <v>0</v>
      </c>
      <c r="P577" s="387">
        <v>0</v>
      </c>
      <c r="Q577" s="387">
        <v>0</v>
      </c>
      <c r="R577" s="382">
        <v>0</v>
      </c>
      <c r="S577" s="382">
        <v>1</v>
      </c>
      <c r="T577" s="382">
        <v>1</v>
      </c>
      <c r="U577" s="382">
        <v>0</v>
      </c>
      <c r="V577" s="382">
        <v>1</v>
      </c>
      <c r="W577" s="382">
        <v>0</v>
      </c>
      <c r="X577" s="382">
        <v>0</v>
      </c>
      <c r="Y577" s="382">
        <v>0</v>
      </c>
      <c r="Z577" s="382">
        <v>0</v>
      </c>
      <c r="AA577" s="8">
        <v>0</v>
      </c>
      <c r="AB577" s="8">
        <v>1</v>
      </c>
      <c r="AC577" s="8">
        <v>0</v>
      </c>
      <c r="AD577" s="8">
        <v>0</v>
      </c>
      <c r="AE577" s="8">
        <v>0</v>
      </c>
      <c r="AF577" s="8">
        <v>1</v>
      </c>
      <c r="AG577" s="8">
        <v>0</v>
      </c>
      <c r="AH577" s="8">
        <v>0</v>
      </c>
      <c r="AI577" s="8">
        <v>0</v>
      </c>
      <c r="AJ577" s="8">
        <v>0</v>
      </c>
      <c r="AK577" s="8">
        <v>0</v>
      </c>
      <c r="AM577" s="33">
        <f>SUM(AM574:AM576)</f>
        <v>34</v>
      </c>
      <c r="AO577" s="10">
        <f>SUM(AO574:AO576)</f>
        <v>1</v>
      </c>
    </row>
    <row r="578" spans="1:57" s="2" customFormat="1" ht="18.5" x14ac:dyDescent="0.35">
      <c r="C578" s="381" t="s">
        <v>424</v>
      </c>
      <c r="D578" s="384">
        <f t="shared" ref="D578:AK578" si="84">($A$556*D574)+($A$557*D575)+($A$558*D576)+($A$559*D577)</f>
        <v>5</v>
      </c>
      <c r="E578" s="332">
        <f t="shared" si="84"/>
        <v>3</v>
      </c>
      <c r="F578" s="384">
        <f t="shared" si="84"/>
        <v>5</v>
      </c>
      <c r="G578" s="332">
        <f t="shared" si="84"/>
        <v>3</v>
      </c>
      <c r="H578" s="332">
        <f t="shared" si="84"/>
        <v>3</v>
      </c>
      <c r="I578" s="385">
        <f t="shared" si="84"/>
        <v>3</v>
      </c>
      <c r="J578" s="332">
        <f t="shared" si="84"/>
        <v>3</v>
      </c>
      <c r="K578" s="332">
        <f t="shared" si="84"/>
        <v>1</v>
      </c>
      <c r="L578" s="385">
        <f t="shared" si="84"/>
        <v>1</v>
      </c>
      <c r="M578" s="332">
        <f t="shared" si="84"/>
        <v>1</v>
      </c>
      <c r="N578" s="332">
        <f t="shared" si="84"/>
        <v>3</v>
      </c>
      <c r="O578" s="332">
        <f t="shared" si="84"/>
        <v>3</v>
      </c>
      <c r="P578" s="332">
        <f t="shared" si="84"/>
        <v>3</v>
      </c>
      <c r="Q578" s="332">
        <f t="shared" si="84"/>
        <v>1</v>
      </c>
      <c r="R578" s="332">
        <f t="shared" si="84"/>
        <v>3</v>
      </c>
      <c r="S578" s="384">
        <f t="shared" si="84"/>
        <v>5</v>
      </c>
      <c r="T578" s="332">
        <f t="shared" si="84"/>
        <v>5</v>
      </c>
      <c r="U578" s="384">
        <f t="shared" si="84"/>
        <v>3</v>
      </c>
      <c r="V578" s="384">
        <f t="shared" si="84"/>
        <v>5</v>
      </c>
      <c r="W578" s="384">
        <f t="shared" si="84"/>
        <v>3</v>
      </c>
      <c r="X578" s="385">
        <f t="shared" si="84"/>
        <v>3</v>
      </c>
      <c r="Y578" s="332">
        <f t="shared" si="84"/>
        <v>1</v>
      </c>
      <c r="Z578" s="384">
        <f t="shared" si="84"/>
        <v>3</v>
      </c>
      <c r="AA578" s="2">
        <f t="shared" si="84"/>
        <v>3</v>
      </c>
      <c r="AB578" s="2">
        <f t="shared" si="84"/>
        <v>5</v>
      </c>
      <c r="AC578" s="2">
        <f t="shared" si="84"/>
        <v>3</v>
      </c>
      <c r="AD578" s="2">
        <f t="shared" si="84"/>
        <v>3</v>
      </c>
      <c r="AE578" s="2">
        <f t="shared" si="84"/>
        <v>3</v>
      </c>
      <c r="AF578" s="2">
        <f t="shared" si="84"/>
        <v>5</v>
      </c>
      <c r="AG578" s="2">
        <f t="shared" si="84"/>
        <v>3</v>
      </c>
      <c r="AH578" s="2">
        <f t="shared" si="84"/>
        <v>3</v>
      </c>
      <c r="AI578" s="2">
        <f t="shared" si="84"/>
        <v>1</v>
      </c>
      <c r="AJ578" s="2">
        <f t="shared" si="84"/>
        <v>3</v>
      </c>
      <c r="AK578" s="2">
        <f t="shared" si="84"/>
        <v>3</v>
      </c>
    </row>
    <row r="579" spans="1:57" ht="18.5" x14ac:dyDescent="0.35">
      <c r="A579" s="2"/>
      <c r="B579" s="2"/>
      <c r="C579" s="381" t="s">
        <v>423</v>
      </c>
      <c r="D579" s="332">
        <v>3</v>
      </c>
      <c r="E579" s="332">
        <v>3</v>
      </c>
      <c r="F579" s="332">
        <v>1</v>
      </c>
      <c r="G579" s="332">
        <v>3</v>
      </c>
      <c r="H579" s="332">
        <v>3</v>
      </c>
      <c r="I579" s="332">
        <v>5</v>
      </c>
      <c r="J579" s="332">
        <v>3</v>
      </c>
      <c r="K579" s="396"/>
      <c r="L579" s="332">
        <v>3</v>
      </c>
      <c r="M579" s="332">
        <v>1</v>
      </c>
      <c r="N579" s="332">
        <v>3</v>
      </c>
      <c r="O579" s="332">
        <v>3</v>
      </c>
      <c r="P579" s="332">
        <v>3</v>
      </c>
      <c r="Q579" s="396"/>
      <c r="R579" s="332">
        <v>3</v>
      </c>
      <c r="S579" s="332">
        <v>3</v>
      </c>
      <c r="T579" s="332">
        <v>5</v>
      </c>
      <c r="U579" s="332">
        <v>1</v>
      </c>
      <c r="V579" s="332">
        <v>3</v>
      </c>
      <c r="W579" s="332">
        <v>1</v>
      </c>
      <c r="X579" s="332">
        <v>5</v>
      </c>
      <c r="Y579" s="332">
        <v>1</v>
      </c>
      <c r="Z579" s="332">
        <v>1</v>
      </c>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row>
    <row r="580" spans="1:57" x14ac:dyDescent="0.35">
      <c r="A580" s="2"/>
      <c r="B580" s="2"/>
      <c r="C580" s="2"/>
      <c r="D580" s="2"/>
      <c r="E580" s="2"/>
      <c r="F580" s="2"/>
      <c r="G580" s="2"/>
      <c r="H580" s="2"/>
      <c r="I580" s="2"/>
      <c r="J580" s="2"/>
      <c r="K580" s="395"/>
      <c r="L580" s="2" t="s">
        <v>425</v>
      </c>
      <c r="M580" s="2"/>
      <c r="N580" s="2"/>
      <c r="O580" s="2"/>
      <c r="P580" s="2"/>
      <c r="Q580" s="395"/>
      <c r="R580" s="2" t="s">
        <v>425</v>
      </c>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row>
    <row r="581" spans="1:57" ht="52" x14ac:dyDescent="0.6">
      <c r="A581" s="21" t="s">
        <v>368</v>
      </c>
      <c r="B581" s="81"/>
      <c r="C581" s="71" t="s">
        <v>369</v>
      </c>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row>
    <row r="582" spans="1:57" x14ac:dyDescent="0.35">
      <c r="A582" s="2"/>
      <c r="B582" s="2"/>
      <c r="C582" s="2"/>
      <c r="D582" s="337" t="s">
        <v>20</v>
      </c>
      <c r="E582" s="335" t="s">
        <v>21</v>
      </c>
      <c r="F582" s="334" t="s">
        <v>23</v>
      </c>
      <c r="G582" s="334" t="s">
        <v>26</v>
      </c>
      <c r="H582" s="334" t="s">
        <v>29</v>
      </c>
      <c r="I582" s="334" t="s">
        <v>32</v>
      </c>
      <c r="J582" s="334" t="s">
        <v>35</v>
      </c>
      <c r="K582" s="334" t="s">
        <v>38</v>
      </c>
      <c r="L582" s="334" t="s">
        <v>41</v>
      </c>
      <c r="M582" s="334" t="s">
        <v>44</v>
      </c>
      <c r="N582" s="334" t="s">
        <v>47</v>
      </c>
      <c r="O582" s="334" t="s">
        <v>50</v>
      </c>
      <c r="P582" s="334" t="s">
        <v>51</v>
      </c>
      <c r="Q582" s="334" t="s">
        <v>52</v>
      </c>
      <c r="R582" s="334" t="s">
        <v>53</v>
      </c>
      <c r="S582" s="334" t="s">
        <v>54</v>
      </c>
      <c r="T582" s="334" t="s">
        <v>55</v>
      </c>
      <c r="U582" s="334" t="s">
        <v>56</v>
      </c>
      <c r="V582" s="334" t="s">
        <v>57</v>
      </c>
      <c r="W582" s="334" t="s">
        <v>58</v>
      </c>
      <c r="X582" s="334" t="s">
        <v>59</v>
      </c>
      <c r="Y582" s="334" t="s">
        <v>60</v>
      </c>
      <c r="Z582" s="334" t="s">
        <v>61</v>
      </c>
      <c r="AA582" s="334" t="s">
        <v>62</v>
      </c>
      <c r="AB582" s="334" t="s">
        <v>63</v>
      </c>
      <c r="AC582" s="334" t="s">
        <v>64</v>
      </c>
      <c r="AD582" s="334" t="s">
        <v>65</v>
      </c>
      <c r="AE582" s="334" t="s">
        <v>66</v>
      </c>
      <c r="AF582" s="334" t="s">
        <v>67</v>
      </c>
      <c r="AG582" s="334" t="s">
        <v>68</v>
      </c>
      <c r="AH582" s="334" t="s">
        <v>69</v>
      </c>
      <c r="AI582" s="334" t="s">
        <v>70</v>
      </c>
      <c r="AJ582" s="334" t="s">
        <v>71</v>
      </c>
      <c r="AK582" s="336" t="s">
        <v>72</v>
      </c>
      <c r="AL582" s="2"/>
      <c r="AM582" s="6" t="s">
        <v>179</v>
      </c>
      <c r="AN582" s="7" t="s">
        <v>189</v>
      </c>
      <c r="AO582" s="7" t="s">
        <v>190</v>
      </c>
      <c r="AP582" s="2"/>
      <c r="AQ582" s="2"/>
      <c r="AR582" s="2"/>
      <c r="AS582" s="2"/>
      <c r="AT582" s="2"/>
      <c r="AU582" s="2"/>
      <c r="AV582" s="2"/>
      <c r="AW582" s="2"/>
      <c r="AX582" s="2"/>
      <c r="AY582" s="2"/>
      <c r="AZ582" s="2"/>
      <c r="BA582" s="2"/>
      <c r="BB582" s="2"/>
      <c r="BC582" s="2"/>
      <c r="BD582" s="2"/>
      <c r="BE582" s="2"/>
    </row>
    <row r="583" spans="1:57" x14ac:dyDescent="0.35">
      <c r="A583" s="62">
        <v>1</v>
      </c>
      <c r="B583" s="89">
        <v>1</v>
      </c>
      <c r="C583" s="11" t="s">
        <v>290</v>
      </c>
      <c r="D583" s="386">
        <v>1</v>
      </c>
      <c r="E583" s="386">
        <v>1</v>
      </c>
      <c r="F583" s="386">
        <v>0</v>
      </c>
      <c r="G583" s="386">
        <v>0</v>
      </c>
      <c r="H583" s="386">
        <v>0</v>
      </c>
      <c r="I583" s="386">
        <v>1</v>
      </c>
      <c r="J583" s="386">
        <v>0</v>
      </c>
      <c r="K583" s="386">
        <v>1</v>
      </c>
      <c r="L583" s="386">
        <v>0</v>
      </c>
      <c r="M583" s="386">
        <v>0</v>
      </c>
      <c r="N583" s="386">
        <v>1</v>
      </c>
      <c r="O583" s="386">
        <v>0</v>
      </c>
      <c r="P583" s="386">
        <v>0</v>
      </c>
      <c r="Q583" s="386">
        <v>0</v>
      </c>
      <c r="R583" s="8">
        <v>0</v>
      </c>
      <c r="S583" s="8">
        <v>0</v>
      </c>
      <c r="T583" s="8">
        <v>0</v>
      </c>
      <c r="U583" s="8">
        <v>1</v>
      </c>
      <c r="V583" s="8">
        <v>0</v>
      </c>
      <c r="W583" s="8">
        <v>1</v>
      </c>
      <c r="X583" s="8">
        <v>0</v>
      </c>
      <c r="Y583" s="8">
        <v>1</v>
      </c>
      <c r="Z583" s="8">
        <v>1</v>
      </c>
      <c r="AA583" s="8">
        <v>0</v>
      </c>
      <c r="AB583" s="8">
        <v>1</v>
      </c>
      <c r="AC583" s="8">
        <v>0</v>
      </c>
      <c r="AD583" s="8">
        <v>0</v>
      </c>
      <c r="AE583" s="8">
        <v>0</v>
      </c>
      <c r="AF583" s="8">
        <v>0</v>
      </c>
      <c r="AG583" s="8">
        <v>1</v>
      </c>
      <c r="AH583" s="8">
        <v>1</v>
      </c>
      <c r="AI583" s="8">
        <v>0</v>
      </c>
      <c r="AJ583" s="8">
        <v>1</v>
      </c>
      <c r="AK583" s="8">
        <v>1</v>
      </c>
      <c r="AL583" s="2"/>
      <c r="AM583" s="51">
        <f>SUM(D583:AK583)</f>
        <v>14</v>
      </c>
      <c r="AN583" s="7">
        <v>1</v>
      </c>
      <c r="AO583" s="256">
        <f>AM583/AM$586</f>
        <v>0.41176470588235292</v>
      </c>
      <c r="AP583" s="2"/>
      <c r="AQ583" s="2"/>
      <c r="AR583" s="2"/>
      <c r="AS583" s="2"/>
      <c r="AT583" s="2"/>
      <c r="AU583" s="2"/>
      <c r="AV583" s="2"/>
      <c r="AW583" s="2"/>
      <c r="AX583" s="2"/>
      <c r="AY583" s="2"/>
      <c r="AZ583" s="2"/>
      <c r="BA583" s="2"/>
      <c r="BB583" s="2"/>
      <c r="BC583" s="2"/>
      <c r="BD583" s="2"/>
      <c r="BE583" s="2"/>
    </row>
    <row r="584" spans="1:57" x14ac:dyDescent="0.35">
      <c r="A584" s="62">
        <v>3</v>
      </c>
      <c r="B584" s="90">
        <v>3</v>
      </c>
      <c r="C584" s="11" t="s">
        <v>291</v>
      </c>
      <c r="D584" s="386">
        <v>0</v>
      </c>
      <c r="E584" s="386">
        <v>0</v>
      </c>
      <c r="F584" s="386">
        <v>0</v>
      </c>
      <c r="G584" s="386">
        <v>1</v>
      </c>
      <c r="H584" s="386">
        <v>1</v>
      </c>
      <c r="I584" s="386">
        <v>0</v>
      </c>
      <c r="J584" s="386">
        <v>0</v>
      </c>
      <c r="K584" s="386">
        <v>0</v>
      </c>
      <c r="L584" s="386">
        <v>1</v>
      </c>
      <c r="M584" s="386">
        <v>0</v>
      </c>
      <c r="N584" s="386">
        <v>0</v>
      </c>
      <c r="O584" s="386">
        <v>1</v>
      </c>
      <c r="P584" s="386">
        <v>1</v>
      </c>
      <c r="Q584" s="386">
        <v>1</v>
      </c>
      <c r="R584" s="8">
        <v>0</v>
      </c>
      <c r="S584" s="8">
        <v>0</v>
      </c>
      <c r="T584" s="8">
        <v>0</v>
      </c>
      <c r="U584" s="8">
        <v>0</v>
      </c>
      <c r="V584" s="8">
        <v>0</v>
      </c>
      <c r="W584" s="8">
        <v>0</v>
      </c>
      <c r="X584" s="8">
        <v>0</v>
      </c>
      <c r="Y584" s="8">
        <v>0</v>
      </c>
      <c r="Z584" s="8">
        <v>0</v>
      </c>
      <c r="AA584" s="8">
        <v>0</v>
      </c>
      <c r="AB584" s="8">
        <v>0</v>
      </c>
      <c r="AC584" s="8">
        <v>0</v>
      </c>
      <c r="AD584" s="8">
        <v>0</v>
      </c>
      <c r="AE584" s="8">
        <v>0</v>
      </c>
      <c r="AF584" s="8">
        <v>0</v>
      </c>
      <c r="AG584" s="8">
        <v>0</v>
      </c>
      <c r="AH584" s="8">
        <v>0</v>
      </c>
      <c r="AI584" s="8">
        <v>0</v>
      </c>
      <c r="AJ584" s="8">
        <v>0</v>
      </c>
      <c r="AK584" s="8">
        <v>0</v>
      </c>
      <c r="AL584" s="2"/>
      <c r="AM584" s="51">
        <f>SUM(D584:AK585)</f>
        <v>10</v>
      </c>
      <c r="AN584" s="7">
        <v>3</v>
      </c>
      <c r="AO584" s="256">
        <f>AM584/AM$586</f>
        <v>0.29411764705882354</v>
      </c>
      <c r="AP584" s="2"/>
      <c r="AQ584" s="2"/>
      <c r="AR584" s="2"/>
      <c r="AS584" s="2"/>
      <c r="AT584" s="2"/>
      <c r="AU584" s="2"/>
      <c r="AV584" s="2"/>
      <c r="AW584" s="2"/>
      <c r="AX584" s="2"/>
      <c r="AY584" s="2"/>
      <c r="AZ584" s="2"/>
      <c r="BA584" s="2"/>
      <c r="BB584" s="2"/>
      <c r="BC584" s="2"/>
      <c r="BD584" s="2"/>
      <c r="BE584" s="2"/>
    </row>
    <row r="585" spans="1:57" x14ac:dyDescent="0.35">
      <c r="A585" s="62">
        <v>3</v>
      </c>
      <c r="B585" s="90">
        <v>3</v>
      </c>
      <c r="C585" s="11" t="s">
        <v>362</v>
      </c>
      <c r="D585" s="386">
        <v>0</v>
      </c>
      <c r="E585" s="386">
        <v>0</v>
      </c>
      <c r="F585" s="386">
        <v>0</v>
      </c>
      <c r="G585" s="386">
        <v>0</v>
      </c>
      <c r="H585" s="386">
        <v>0</v>
      </c>
      <c r="I585" s="386">
        <v>0</v>
      </c>
      <c r="J585" s="386">
        <v>1</v>
      </c>
      <c r="K585" s="386">
        <v>0</v>
      </c>
      <c r="L585" s="386">
        <v>0</v>
      </c>
      <c r="M585" s="386">
        <v>1</v>
      </c>
      <c r="N585" s="386">
        <v>0</v>
      </c>
      <c r="O585" s="386">
        <v>0</v>
      </c>
      <c r="P585" s="386">
        <v>0</v>
      </c>
      <c r="Q585" s="386">
        <v>0</v>
      </c>
      <c r="R585" s="8">
        <v>0</v>
      </c>
      <c r="S585" s="8">
        <v>0</v>
      </c>
      <c r="T585" s="8">
        <v>0</v>
      </c>
      <c r="U585" s="8">
        <v>0</v>
      </c>
      <c r="V585" s="8">
        <v>0</v>
      </c>
      <c r="W585" s="8">
        <v>0</v>
      </c>
      <c r="X585" s="8">
        <v>1</v>
      </c>
      <c r="Y585" s="8">
        <v>0</v>
      </c>
      <c r="Z585" s="8">
        <v>0</v>
      </c>
      <c r="AA585" s="8">
        <v>0</v>
      </c>
      <c r="AB585" s="8">
        <v>0</v>
      </c>
      <c r="AC585" s="8">
        <v>0</v>
      </c>
      <c r="AD585" s="8">
        <v>0</v>
      </c>
      <c r="AE585" s="8">
        <v>1</v>
      </c>
      <c r="AF585" s="8">
        <v>0</v>
      </c>
      <c r="AG585" s="8">
        <v>0</v>
      </c>
      <c r="AH585" s="8">
        <v>0</v>
      </c>
      <c r="AI585" s="8">
        <v>0</v>
      </c>
      <c r="AJ585" s="8">
        <v>0</v>
      </c>
      <c r="AK585" s="8">
        <v>0</v>
      </c>
      <c r="AL585" s="2"/>
      <c r="AM585" s="51">
        <f>SUM(D586:AK586)</f>
        <v>10</v>
      </c>
      <c r="AN585" s="7">
        <v>5</v>
      </c>
      <c r="AO585" s="256">
        <f>AM585/AM$586</f>
        <v>0.29411764705882354</v>
      </c>
      <c r="AP585" s="2"/>
      <c r="AQ585" s="2"/>
      <c r="AR585" s="2"/>
      <c r="AS585" s="2"/>
      <c r="AT585" s="2"/>
      <c r="AU585" s="2"/>
      <c r="AV585" s="2"/>
      <c r="AW585" s="2"/>
      <c r="AX585" s="2"/>
      <c r="AY585" s="2"/>
      <c r="AZ585" s="2"/>
      <c r="BA585" s="2"/>
      <c r="BB585" s="2"/>
      <c r="BC585" s="2"/>
      <c r="BD585" s="2"/>
      <c r="BE585" s="2"/>
    </row>
    <row r="586" spans="1:57" x14ac:dyDescent="0.35">
      <c r="A586" s="62">
        <v>5</v>
      </c>
      <c r="B586" s="91">
        <v>5</v>
      </c>
      <c r="C586" s="11" t="s">
        <v>363</v>
      </c>
      <c r="D586" s="387">
        <v>0</v>
      </c>
      <c r="E586" s="387">
        <v>0</v>
      </c>
      <c r="F586" s="387">
        <v>1</v>
      </c>
      <c r="G586" s="387">
        <v>0</v>
      </c>
      <c r="H586" s="387">
        <v>0</v>
      </c>
      <c r="I586" s="387">
        <v>0</v>
      </c>
      <c r="J586" s="387">
        <v>0</v>
      </c>
      <c r="K586" s="387">
        <v>0</v>
      </c>
      <c r="L586" s="387">
        <v>0</v>
      </c>
      <c r="M586" s="387">
        <v>0</v>
      </c>
      <c r="N586" s="387">
        <v>0</v>
      </c>
      <c r="O586" s="387">
        <v>0</v>
      </c>
      <c r="P586" s="387">
        <v>0</v>
      </c>
      <c r="Q586" s="387">
        <v>0</v>
      </c>
      <c r="R586" s="382">
        <v>1</v>
      </c>
      <c r="S586" s="382">
        <v>1</v>
      </c>
      <c r="T586" s="382">
        <v>1</v>
      </c>
      <c r="U586" s="382">
        <v>0</v>
      </c>
      <c r="V586" s="382">
        <v>1</v>
      </c>
      <c r="W586" s="382">
        <v>0</v>
      </c>
      <c r="X586" s="382">
        <v>0</v>
      </c>
      <c r="Y586" s="382">
        <v>0</v>
      </c>
      <c r="Z586" s="382">
        <v>0</v>
      </c>
      <c r="AA586" s="8">
        <v>1</v>
      </c>
      <c r="AB586" s="8">
        <v>0</v>
      </c>
      <c r="AC586" s="8">
        <v>1</v>
      </c>
      <c r="AD586" s="8">
        <v>1</v>
      </c>
      <c r="AE586" s="8">
        <v>0</v>
      </c>
      <c r="AF586" s="8">
        <v>1</v>
      </c>
      <c r="AG586" s="8">
        <v>0</v>
      </c>
      <c r="AH586" s="8">
        <v>0</v>
      </c>
      <c r="AI586" s="8">
        <v>1</v>
      </c>
      <c r="AJ586" s="8">
        <v>0</v>
      </c>
      <c r="AK586" s="8">
        <v>0</v>
      </c>
      <c r="AL586" s="2"/>
      <c r="AM586" s="9">
        <f>SUM(AM583:AM585)</f>
        <v>34</v>
      </c>
      <c r="AN586" s="2"/>
      <c r="AO586" s="10">
        <f>SUM(AO583:AO585)</f>
        <v>1</v>
      </c>
      <c r="AP586" s="2"/>
      <c r="AQ586" s="2"/>
      <c r="AR586" s="2"/>
      <c r="AS586" s="2"/>
      <c r="AT586" s="2"/>
      <c r="AU586" s="2"/>
      <c r="AV586" s="2"/>
      <c r="AW586" s="2"/>
      <c r="AX586" s="2"/>
      <c r="AY586" s="2"/>
      <c r="AZ586" s="2"/>
      <c r="BA586" s="2"/>
      <c r="BB586" s="2"/>
      <c r="BC586" s="2"/>
      <c r="BD586" s="2"/>
      <c r="BE586" s="2"/>
    </row>
    <row r="587" spans="1:57" ht="18.5" x14ac:dyDescent="0.35">
      <c r="A587" s="2"/>
      <c r="B587" s="2"/>
      <c r="C587" s="381" t="s">
        <v>424</v>
      </c>
      <c r="D587" s="332">
        <f t="shared" ref="D587:AK587" si="85">($A$556*D583)+($A$557*D584)+($A$558*D585)+($A$559*D586)</f>
        <v>1</v>
      </c>
      <c r="E587" s="332">
        <f t="shared" si="85"/>
        <v>1</v>
      </c>
      <c r="F587" s="384">
        <f t="shared" si="85"/>
        <v>5</v>
      </c>
      <c r="G587" s="332">
        <f t="shared" si="85"/>
        <v>3</v>
      </c>
      <c r="H587" s="332">
        <f t="shared" si="85"/>
        <v>3</v>
      </c>
      <c r="I587" s="385">
        <f t="shared" si="85"/>
        <v>1</v>
      </c>
      <c r="J587" s="332">
        <f t="shared" si="85"/>
        <v>3</v>
      </c>
      <c r="K587" s="332">
        <f t="shared" si="85"/>
        <v>1</v>
      </c>
      <c r="L587" s="384">
        <f t="shared" si="85"/>
        <v>3</v>
      </c>
      <c r="M587" s="384">
        <f t="shared" si="85"/>
        <v>3</v>
      </c>
      <c r="N587" s="332">
        <f t="shared" si="85"/>
        <v>1</v>
      </c>
      <c r="O587" s="384">
        <f t="shared" si="85"/>
        <v>3</v>
      </c>
      <c r="P587" s="332">
        <f t="shared" si="85"/>
        <v>3</v>
      </c>
      <c r="Q587" s="332">
        <f t="shared" si="85"/>
        <v>3</v>
      </c>
      <c r="R587" s="332">
        <f t="shared" si="85"/>
        <v>5</v>
      </c>
      <c r="S587" s="332">
        <f t="shared" si="85"/>
        <v>5</v>
      </c>
      <c r="T587" s="332">
        <f t="shared" si="85"/>
        <v>5</v>
      </c>
      <c r="U587" s="332">
        <f t="shared" si="85"/>
        <v>1</v>
      </c>
      <c r="V587" s="384">
        <f t="shared" si="85"/>
        <v>5</v>
      </c>
      <c r="W587" s="332">
        <f t="shared" si="85"/>
        <v>1</v>
      </c>
      <c r="X587" s="385">
        <f t="shared" si="85"/>
        <v>3</v>
      </c>
      <c r="Y587" s="332">
        <f t="shared" si="85"/>
        <v>1</v>
      </c>
      <c r="Z587" s="332">
        <f t="shared" si="85"/>
        <v>1</v>
      </c>
      <c r="AA587" s="2">
        <f t="shared" si="85"/>
        <v>5</v>
      </c>
      <c r="AB587" s="2">
        <f t="shared" si="85"/>
        <v>1</v>
      </c>
      <c r="AC587" s="2">
        <f t="shared" si="85"/>
        <v>5</v>
      </c>
      <c r="AD587" s="2">
        <f t="shared" si="85"/>
        <v>5</v>
      </c>
      <c r="AE587" s="2">
        <f t="shared" si="85"/>
        <v>3</v>
      </c>
      <c r="AF587" s="2">
        <f t="shared" si="85"/>
        <v>5</v>
      </c>
      <c r="AG587" s="2">
        <f t="shared" si="85"/>
        <v>1</v>
      </c>
      <c r="AH587" s="2">
        <f t="shared" si="85"/>
        <v>1</v>
      </c>
      <c r="AI587" s="2">
        <f t="shared" si="85"/>
        <v>5</v>
      </c>
      <c r="AJ587" s="2">
        <f t="shared" si="85"/>
        <v>1</v>
      </c>
      <c r="AK587" s="2">
        <f t="shared" si="85"/>
        <v>1</v>
      </c>
      <c r="AL587" s="2"/>
      <c r="AM587" s="2"/>
      <c r="AN587" s="2"/>
      <c r="AO587" s="2"/>
      <c r="AP587" s="2"/>
      <c r="AQ587" s="2"/>
      <c r="AR587" s="2"/>
      <c r="AS587" s="2"/>
      <c r="AT587" s="2"/>
      <c r="AU587" s="2"/>
      <c r="AV587" s="2"/>
      <c r="AW587" s="2"/>
      <c r="AX587" s="2"/>
      <c r="AY587" s="2"/>
      <c r="AZ587" s="2"/>
      <c r="BA587" s="2"/>
      <c r="BB587" s="2"/>
      <c r="BC587" s="2"/>
      <c r="BD587" s="2"/>
      <c r="BE587" s="2"/>
    </row>
    <row r="588" spans="1:57" ht="18.5" x14ac:dyDescent="0.35">
      <c r="A588" s="2"/>
      <c r="B588" s="2"/>
      <c r="C588" s="381" t="s">
        <v>423</v>
      </c>
      <c r="D588" s="332">
        <v>1</v>
      </c>
      <c r="E588" s="332">
        <v>1</v>
      </c>
      <c r="F588" s="332">
        <v>1</v>
      </c>
      <c r="G588" s="332">
        <v>3</v>
      </c>
      <c r="H588" s="332">
        <v>3</v>
      </c>
      <c r="I588" s="332">
        <v>5</v>
      </c>
      <c r="J588" s="332">
        <v>3</v>
      </c>
      <c r="K588" s="332">
        <v>1</v>
      </c>
      <c r="L588" s="332">
        <v>1</v>
      </c>
      <c r="M588" s="332">
        <v>1</v>
      </c>
      <c r="N588" s="332">
        <v>1</v>
      </c>
      <c r="O588" s="332">
        <v>1</v>
      </c>
      <c r="P588" s="332">
        <v>3</v>
      </c>
      <c r="Q588" s="396"/>
      <c r="R588" s="332">
        <v>5</v>
      </c>
      <c r="S588" s="332">
        <v>5</v>
      </c>
      <c r="T588" s="332">
        <v>5</v>
      </c>
      <c r="U588" s="332">
        <v>1</v>
      </c>
      <c r="V588" s="332">
        <v>3</v>
      </c>
      <c r="W588" s="332">
        <v>1</v>
      </c>
      <c r="X588" s="332">
        <v>5</v>
      </c>
      <c r="Y588" s="332">
        <v>1</v>
      </c>
      <c r="Z588" s="332">
        <v>1</v>
      </c>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row>
    <row r="589" spans="1:57" x14ac:dyDescent="0.35">
      <c r="A589" s="2"/>
      <c r="B589" s="2"/>
      <c r="C589" s="2"/>
      <c r="D589" s="2"/>
      <c r="E589" s="2"/>
      <c r="F589" s="2"/>
      <c r="G589" s="2"/>
      <c r="H589" s="2"/>
      <c r="I589" s="2"/>
      <c r="J589" s="2"/>
      <c r="K589" s="2"/>
      <c r="L589" s="2"/>
      <c r="M589" s="2"/>
      <c r="N589" s="2"/>
      <c r="O589" s="2"/>
      <c r="P589" s="2"/>
      <c r="Q589" s="395"/>
      <c r="R589" s="2" t="s">
        <v>425</v>
      </c>
      <c r="S589" s="2"/>
      <c r="T589" s="2"/>
      <c r="U589" s="2"/>
      <c r="V589" s="2"/>
      <c r="W589" s="2"/>
      <c r="X589" s="2"/>
      <c r="Y589" s="2"/>
      <c r="Z589" s="2"/>
      <c r="AA589" s="2"/>
      <c r="AB589" s="2"/>
      <c r="AC589" s="2"/>
      <c r="AD589" s="2"/>
      <c r="AE589" s="2"/>
      <c r="AF589" s="2"/>
      <c r="AG589" s="2"/>
      <c r="AH589" s="2"/>
      <c r="AI589" s="2"/>
      <c r="AJ589" s="2"/>
      <c r="AK589" s="2"/>
      <c r="AL589" s="2"/>
      <c r="AM589" s="9"/>
      <c r="AN589" s="2"/>
      <c r="AO589" s="10"/>
      <c r="AP589" s="2"/>
      <c r="AQ589" s="2"/>
      <c r="AR589" s="2"/>
      <c r="AS589" s="2"/>
      <c r="AT589" s="2"/>
      <c r="AU589" s="2"/>
      <c r="AV589" s="2"/>
      <c r="AW589" s="2"/>
      <c r="AX589" s="2"/>
      <c r="AY589" s="2"/>
      <c r="AZ589" s="2"/>
      <c r="BA589" s="2"/>
      <c r="BB589" s="2"/>
      <c r="BC589" s="2"/>
      <c r="BD589" s="2"/>
      <c r="BE589" s="2"/>
    </row>
    <row r="590" spans="1:57" x14ac:dyDescent="0.3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305"/>
      <c r="AN590" s="2"/>
      <c r="AO590" s="10"/>
      <c r="AP590" s="2"/>
      <c r="AQ590" s="2"/>
      <c r="AR590" s="2"/>
      <c r="AS590" s="2"/>
      <c r="AT590" s="2"/>
      <c r="AU590" s="2"/>
      <c r="AV590" s="2"/>
      <c r="AW590" s="2"/>
      <c r="AX590" s="2"/>
      <c r="AY590" s="2"/>
      <c r="AZ590" s="2"/>
      <c r="BA590" s="2"/>
      <c r="BB590" s="2"/>
      <c r="BC590" s="2"/>
      <c r="BD590" s="2"/>
      <c r="BE590" s="2"/>
    </row>
    <row r="591" spans="1:57" x14ac:dyDescent="0.35">
      <c r="A591" s="2"/>
      <c r="B591" s="2"/>
      <c r="C591" s="2"/>
      <c r="D591" s="337" t="s">
        <v>20</v>
      </c>
      <c r="E591" s="335" t="s">
        <v>21</v>
      </c>
      <c r="F591" s="334" t="s">
        <v>23</v>
      </c>
      <c r="G591" s="334" t="s">
        <v>26</v>
      </c>
      <c r="H591" s="334" t="s">
        <v>29</v>
      </c>
      <c r="I591" s="334" t="s">
        <v>32</v>
      </c>
      <c r="J591" s="334" t="s">
        <v>35</v>
      </c>
      <c r="K591" s="334" t="s">
        <v>38</v>
      </c>
      <c r="L591" s="334" t="s">
        <v>41</v>
      </c>
      <c r="M591" s="334" t="s">
        <v>44</v>
      </c>
      <c r="N591" s="334" t="s">
        <v>47</v>
      </c>
      <c r="O591" s="334" t="s">
        <v>50</v>
      </c>
      <c r="P591" s="334" t="s">
        <v>51</v>
      </c>
      <c r="Q591" s="334" t="s">
        <v>52</v>
      </c>
      <c r="R591" s="334" t="s">
        <v>53</v>
      </c>
      <c r="S591" s="334" t="s">
        <v>54</v>
      </c>
      <c r="T591" s="334" t="s">
        <v>55</v>
      </c>
      <c r="U591" s="334" t="s">
        <v>56</v>
      </c>
      <c r="V591" s="334" t="s">
        <v>57</v>
      </c>
      <c r="W591" s="334" t="s">
        <v>58</v>
      </c>
      <c r="X591" s="334" t="s">
        <v>59</v>
      </c>
      <c r="Y591" s="334" t="s">
        <v>60</v>
      </c>
      <c r="Z591" s="334" t="s">
        <v>61</v>
      </c>
      <c r="AA591" s="334" t="s">
        <v>62</v>
      </c>
      <c r="AB591" s="334" t="s">
        <v>63</v>
      </c>
      <c r="AC591" s="334" t="s">
        <v>64</v>
      </c>
      <c r="AD591" s="334" t="s">
        <v>65</v>
      </c>
      <c r="AE591" s="334" t="s">
        <v>66</v>
      </c>
      <c r="AF591" s="334" t="s">
        <v>67</v>
      </c>
      <c r="AG591" s="334" t="s">
        <v>68</v>
      </c>
      <c r="AH591" s="334" t="s">
        <v>69</v>
      </c>
      <c r="AI591" s="334" t="s">
        <v>70</v>
      </c>
      <c r="AJ591" s="334" t="s">
        <v>71</v>
      </c>
      <c r="AK591" s="336" t="s">
        <v>72</v>
      </c>
      <c r="AL591" s="2"/>
      <c r="AM591" s="9"/>
      <c r="AN591" s="2"/>
      <c r="AO591" s="10"/>
      <c r="AP591" s="2"/>
      <c r="AQ591" s="2"/>
      <c r="AR591" s="2"/>
      <c r="AS591" s="2"/>
      <c r="AT591" s="2"/>
      <c r="AU591" s="2"/>
      <c r="AV591" s="2"/>
      <c r="AW591" s="2"/>
      <c r="AX591" s="2"/>
      <c r="AY591" s="2"/>
      <c r="AZ591" s="2"/>
      <c r="BA591" s="2"/>
      <c r="BB591" s="2"/>
      <c r="BC591" s="2"/>
      <c r="BD591" s="2"/>
      <c r="BE591" s="2"/>
    </row>
    <row r="592" spans="1:57" x14ac:dyDescent="0.35">
      <c r="A592" s="2"/>
      <c r="B592" s="2"/>
      <c r="C592" s="55" t="s">
        <v>359</v>
      </c>
      <c r="D592" s="37">
        <f>AVERAGE(D560,D569,D578,D587)</f>
        <v>3</v>
      </c>
      <c r="E592" s="37">
        <f t="shared" ref="E592:AK592" si="86">AVERAGE(E560,E569,E578,E587)</f>
        <v>2</v>
      </c>
      <c r="F592" s="37">
        <f t="shared" si="86"/>
        <v>4.5</v>
      </c>
      <c r="G592" s="37">
        <f t="shared" si="86"/>
        <v>4</v>
      </c>
      <c r="H592" s="37">
        <f t="shared" si="86"/>
        <v>2.5</v>
      </c>
      <c r="I592" s="37">
        <f t="shared" si="86"/>
        <v>3</v>
      </c>
      <c r="J592" s="37">
        <f t="shared" si="86"/>
        <v>2</v>
      </c>
      <c r="K592" s="37">
        <f t="shared" si="86"/>
        <v>1</v>
      </c>
      <c r="L592" s="37">
        <f t="shared" si="86"/>
        <v>2</v>
      </c>
      <c r="M592" s="37">
        <f t="shared" si="86"/>
        <v>1.5</v>
      </c>
      <c r="N592" s="37">
        <f t="shared" si="86"/>
        <v>1.5</v>
      </c>
      <c r="O592" s="37">
        <f t="shared" si="86"/>
        <v>4</v>
      </c>
      <c r="P592" s="37">
        <f t="shared" si="86"/>
        <v>3</v>
      </c>
      <c r="Q592" s="37">
        <f t="shared" si="86"/>
        <v>1.5</v>
      </c>
      <c r="R592" s="37">
        <f t="shared" si="86"/>
        <v>3</v>
      </c>
      <c r="S592" s="37">
        <f t="shared" si="86"/>
        <v>4.5</v>
      </c>
      <c r="T592" s="37">
        <f t="shared" si="86"/>
        <v>4.5</v>
      </c>
      <c r="U592" s="37">
        <f t="shared" si="86"/>
        <v>1.5</v>
      </c>
      <c r="V592" s="37">
        <f t="shared" si="86"/>
        <v>3</v>
      </c>
      <c r="W592" s="37">
        <f t="shared" si="86"/>
        <v>1.5</v>
      </c>
      <c r="X592" s="37">
        <f t="shared" si="86"/>
        <v>3.5</v>
      </c>
      <c r="Y592" s="37">
        <f t="shared" si="86"/>
        <v>1</v>
      </c>
      <c r="Z592" s="37">
        <f t="shared" si="86"/>
        <v>1.5</v>
      </c>
      <c r="AA592" s="37">
        <f t="shared" si="86"/>
        <v>3.5</v>
      </c>
      <c r="AB592" s="37">
        <f t="shared" si="86"/>
        <v>4</v>
      </c>
      <c r="AC592" s="37">
        <f t="shared" si="86"/>
        <v>2.5</v>
      </c>
      <c r="AD592" s="37">
        <f t="shared" si="86"/>
        <v>2.5</v>
      </c>
      <c r="AE592" s="37">
        <f t="shared" si="86"/>
        <v>2</v>
      </c>
      <c r="AF592" s="37">
        <f t="shared" si="86"/>
        <v>3</v>
      </c>
      <c r="AG592" s="37">
        <f t="shared" si="86"/>
        <v>3</v>
      </c>
      <c r="AH592" s="37">
        <f t="shared" si="86"/>
        <v>1.5</v>
      </c>
      <c r="AI592" s="37">
        <f t="shared" si="86"/>
        <v>2</v>
      </c>
      <c r="AJ592" s="37">
        <f t="shared" si="86"/>
        <v>2.5</v>
      </c>
      <c r="AK592" s="37">
        <f t="shared" si="86"/>
        <v>1.5</v>
      </c>
      <c r="AL592" s="2"/>
      <c r="AM592" s="9"/>
      <c r="AN592" s="2"/>
      <c r="AO592" s="10"/>
      <c r="AP592" s="2"/>
      <c r="AQ592" s="2"/>
      <c r="AR592" s="2"/>
      <c r="AS592" s="2"/>
      <c r="AT592" s="2"/>
      <c r="AU592" s="2"/>
      <c r="AV592" s="2"/>
      <c r="AW592" s="2"/>
      <c r="AX592" s="2"/>
      <c r="AY592" s="2"/>
      <c r="AZ592" s="2"/>
      <c r="BA592" s="2"/>
      <c r="BB592" s="2"/>
      <c r="BC592" s="2"/>
      <c r="BD592" s="2"/>
      <c r="BE592" s="2"/>
    </row>
    <row r="593" spans="1:57" x14ac:dyDescent="0.35">
      <c r="A593" s="2"/>
      <c r="B593" s="2"/>
      <c r="C593" s="26" t="s">
        <v>211</v>
      </c>
      <c r="D593" s="257">
        <f>AVERAGE(D560:AK560,D569:AK569,D578:AK578,D587:AK587)</f>
        <v>2.5735294117647061</v>
      </c>
      <c r="E593" s="259">
        <f t="shared" ref="E593:AK593" si="87">$D$593</f>
        <v>2.5735294117647061</v>
      </c>
      <c r="F593" s="259">
        <f t="shared" si="87"/>
        <v>2.5735294117647061</v>
      </c>
      <c r="G593" s="259">
        <f t="shared" si="87"/>
        <v>2.5735294117647061</v>
      </c>
      <c r="H593" s="259">
        <f t="shared" si="87"/>
        <v>2.5735294117647061</v>
      </c>
      <c r="I593" s="259">
        <f t="shared" si="87"/>
        <v>2.5735294117647061</v>
      </c>
      <c r="J593" s="259">
        <f t="shared" si="87"/>
        <v>2.5735294117647061</v>
      </c>
      <c r="K593" s="259">
        <f t="shared" si="87"/>
        <v>2.5735294117647061</v>
      </c>
      <c r="L593" s="259">
        <f t="shared" si="87"/>
        <v>2.5735294117647061</v>
      </c>
      <c r="M593" s="259">
        <f t="shared" si="87"/>
        <v>2.5735294117647061</v>
      </c>
      <c r="N593" s="259">
        <f t="shared" si="87"/>
        <v>2.5735294117647061</v>
      </c>
      <c r="O593" s="259">
        <f t="shared" si="87"/>
        <v>2.5735294117647061</v>
      </c>
      <c r="P593" s="259">
        <f t="shared" si="87"/>
        <v>2.5735294117647061</v>
      </c>
      <c r="Q593" s="259">
        <f t="shared" si="87"/>
        <v>2.5735294117647061</v>
      </c>
      <c r="R593" s="259">
        <f t="shared" si="87"/>
        <v>2.5735294117647061</v>
      </c>
      <c r="S593" s="259">
        <f t="shared" si="87"/>
        <v>2.5735294117647061</v>
      </c>
      <c r="T593" s="259">
        <f t="shared" si="87"/>
        <v>2.5735294117647061</v>
      </c>
      <c r="U593" s="259">
        <f t="shared" si="87"/>
        <v>2.5735294117647061</v>
      </c>
      <c r="V593" s="259">
        <f t="shared" si="87"/>
        <v>2.5735294117647061</v>
      </c>
      <c r="W593" s="259">
        <f t="shared" si="87"/>
        <v>2.5735294117647061</v>
      </c>
      <c r="X593" s="259">
        <f t="shared" si="87"/>
        <v>2.5735294117647061</v>
      </c>
      <c r="Y593" s="259">
        <f t="shared" si="87"/>
        <v>2.5735294117647061</v>
      </c>
      <c r="Z593" s="259">
        <f t="shared" si="87"/>
        <v>2.5735294117647061</v>
      </c>
      <c r="AA593" s="259">
        <f t="shared" si="87"/>
        <v>2.5735294117647061</v>
      </c>
      <c r="AB593" s="259">
        <f t="shared" si="87"/>
        <v>2.5735294117647061</v>
      </c>
      <c r="AC593" s="259">
        <f t="shared" si="87"/>
        <v>2.5735294117647061</v>
      </c>
      <c r="AD593" s="259">
        <f t="shared" si="87"/>
        <v>2.5735294117647061</v>
      </c>
      <c r="AE593" s="259">
        <f t="shared" si="87"/>
        <v>2.5735294117647061</v>
      </c>
      <c r="AF593" s="259">
        <f t="shared" si="87"/>
        <v>2.5735294117647061</v>
      </c>
      <c r="AG593" s="259">
        <f t="shared" si="87"/>
        <v>2.5735294117647061</v>
      </c>
      <c r="AH593" s="259">
        <f t="shared" si="87"/>
        <v>2.5735294117647061</v>
      </c>
      <c r="AI593" s="259">
        <f t="shared" si="87"/>
        <v>2.5735294117647061</v>
      </c>
      <c r="AJ593" s="259">
        <f t="shared" si="87"/>
        <v>2.5735294117647061</v>
      </c>
      <c r="AK593" s="259">
        <f t="shared" si="87"/>
        <v>2.5735294117647061</v>
      </c>
      <c r="AL593" s="2"/>
      <c r="AM593" s="9"/>
      <c r="AN593" s="2"/>
      <c r="AO593" s="10"/>
      <c r="AP593" s="2"/>
      <c r="AQ593" s="2"/>
      <c r="AR593" s="2"/>
      <c r="AS593" s="2"/>
      <c r="AT593" s="2"/>
      <c r="AU593" s="2"/>
      <c r="AV593" s="2"/>
      <c r="AW593" s="2"/>
      <c r="AX593" s="2"/>
      <c r="AY593" s="2"/>
      <c r="AZ593" s="2"/>
      <c r="BA593" s="2"/>
      <c r="BB593" s="2"/>
      <c r="BC593" s="2"/>
      <c r="BD593" s="2"/>
      <c r="BE593" s="2"/>
    </row>
    <row r="594" spans="1:57" x14ac:dyDescent="0.3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9"/>
      <c r="AN594" s="2"/>
      <c r="AO594" s="10"/>
      <c r="AP594" s="2"/>
      <c r="AQ594" s="2"/>
      <c r="AR594" s="2"/>
      <c r="AS594" s="2"/>
      <c r="AT594" s="2"/>
      <c r="AU594" s="2"/>
      <c r="AV594" s="2"/>
      <c r="AW594" s="2"/>
      <c r="AX594" s="2"/>
      <c r="AY594" s="2"/>
      <c r="AZ594" s="2"/>
      <c r="BA594" s="2"/>
      <c r="BB594" s="2"/>
      <c r="BC594" s="2"/>
      <c r="BD594" s="2"/>
      <c r="BE594" s="2"/>
    </row>
    <row r="595" spans="1:57" x14ac:dyDescent="0.3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9"/>
      <c r="AN595" s="2"/>
      <c r="AO595" s="10"/>
      <c r="AP595" s="2"/>
      <c r="AQ595" s="2"/>
      <c r="AR595" s="2"/>
      <c r="AS595" s="2"/>
      <c r="AT595" s="2"/>
      <c r="AU595" s="2"/>
      <c r="AV595" s="2"/>
      <c r="AW595" s="2"/>
      <c r="AX595" s="2"/>
      <c r="AY595" s="2"/>
      <c r="AZ595" s="2"/>
      <c r="BA595" s="2"/>
      <c r="BB595" s="2"/>
      <c r="BC595" s="2"/>
      <c r="BD595" s="2"/>
      <c r="BE595" s="2"/>
    </row>
    <row r="596" spans="1:57" x14ac:dyDescent="0.3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9"/>
      <c r="AN596" s="2"/>
      <c r="AO596" s="10"/>
      <c r="AP596" s="2"/>
      <c r="AQ596" s="2"/>
      <c r="AR596" s="2"/>
      <c r="AS596" s="2"/>
      <c r="AT596" s="2"/>
      <c r="AU596" s="2"/>
      <c r="AV596" s="2"/>
      <c r="AW596" s="2"/>
      <c r="AX596" s="2"/>
      <c r="AY596" s="2"/>
      <c r="AZ596" s="2"/>
      <c r="BA596" s="2"/>
      <c r="BB596" s="2"/>
      <c r="BC596" s="2"/>
      <c r="BD596" s="2"/>
      <c r="BE596" s="2"/>
    </row>
    <row r="597" spans="1:57" x14ac:dyDescent="0.3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9"/>
      <c r="AN597" s="2"/>
      <c r="AO597" s="10"/>
      <c r="AP597" s="2"/>
      <c r="AQ597" s="2"/>
      <c r="AR597" s="2"/>
      <c r="AS597" s="2"/>
      <c r="AT597" s="2"/>
      <c r="AU597" s="2"/>
      <c r="AV597" s="2"/>
      <c r="AW597" s="2"/>
      <c r="AX597" s="2"/>
      <c r="AY597" s="2"/>
      <c r="AZ597" s="2"/>
      <c r="BA597" s="2"/>
      <c r="BB597" s="2"/>
      <c r="BC597" s="2"/>
      <c r="BD597" s="2"/>
      <c r="BE597" s="2"/>
    </row>
    <row r="598" spans="1:57" x14ac:dyDescent="0.3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9"/>
      <c r="AN598" s="2"/>
      <c r="AO598" s="10"/>
      <c r="AP598" s="2"/>
      <c r="AQ598" s="2"/>
      <c r="AR598" s="2"/>
      <c r="AS598" s="2"/>
      <c r="AT598" s="2"/>
      <c r="AU598" s="2"/>
      <c r="AV598" s="2"/>
      <c r="AW598" s="2"/>
      <c r="AX598" s="2"/>
      <c r="AY598" s="2"/>
      <c r="AZ598" s="2"/>
      <c r="BA598" s="2"/>
      <c r="BB598" s="2"/>
      <c r="BC598" s="2"/>
      <c r="BD598" s="2"/>
      <c r="BE598" s="2"/>
    </row>
    <row r="599" spans="1:57" x14ac:dyDescent="0.3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9"/>
      <c r="AN599" s="2"/>
      <c r="AO599" s="10"/>
      <c r="AP599" s="2"/>
      <c r="AQ599" s="2"/>
      <c r="AR599" s="2"/>
      <c r="AS599" s="2"/>
      <c r="AT599" s="2"/>
      <c r="AU599" s="2"/>
      <c r="AV599" s="2"/>
      <c r="AW599" s="2"/>
      <c r="AX599" s="2"/>
      <c r="AY599" s="2"/>
      <c r="AZ599" s="2"/>
      <c r="BA599" s="2"/>
      <c r="BB599" s="2"/>
      <c r="BC599" s="2"/>
      <c r="BD599" s="2"/>
      <c r="BE599" s="2"/>
    </row>
    <row r="600" spans="1:57" x14ac:dyDescent="0.3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9"/>
      <c r="AN600" s="2"/>
      <c r="AO600" s="10"/>
      <c r="AP600" s="2"/>
      <c r="AQ600" s="2"/>
      <c r="AR600" s="2"/>
      <c r="AS600" s="2"/>
      <c r="AT600" s="2"/>
      <c r="AU600" s="2"/>
      <c r="AV600" s="2"/>
      <c r="AW600" s="2"/>
      <c r="AX600" s="2"/>
      <c r="AY600" s="2"/>
      <c r="AZ600" s="2"/>
      <c r="BA600" s="2"/>
      <c r="BB600" s="2"/>
      <c r="BC600" s="2"/>
      <c r="BD600" s="2"/>
      <c r="BE600" s="2"/>
    </row>
    <row r="601" spans="1:57" x14ac:dyDescent="0.3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9"/>
      <c r="AN601" s="2"/>
      <c r="AO601" s="10"/>
      <c r="AP601" s="2"/>
      <c r="AQ601" s="2"/>
      <c r="AR601" s="2"/>
      <c r="AS601" s="2"/>
      <c r="AT601" s="2"/>
      <c r="AU601" s="2"/>
      <c r="AV601" s="2"/>
      <c r="AW601" s="2"/>
      <c r="AX601" s="2"/>
      <c r="AY601" s="2"/>
      <c r="AZ601" s="2"/>
      <c r="BA601" s="2"/>
      <c r="BB601" s="2"/>
      <c r="BC601" s="2"/>
      <c r="BD601" s="2"/>
      <c r="BE601" s="2"/>
    </row>
    <row r="602" spans="1:57" x14ac:dyDescent="0.3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9"/>
      <c r="AN602" s="2"/>
      <c r="AO602" s="10"/>
      <c r="AP602" s="2"/>
      <c r="AQ602" s="2"/>
      <c r="AR602" s="2"/>
      <c r="AS602" s="2"/>
      <c r="AT602" s="2"/>
      <c r="AU602" s="2"/>
      <c r="AV602" s="2"/>
      <c r="AW602" s="2"/>
      <c r="AX602" s="2"/>
      <c r="AY602" s="2"/>
      <c r="AZ602" s="2"/>
      <c r="BA602" s="2"/>
      <c r="BB602" s="2"/>
      <c r="BC602" s="2"/>
      <c r="BD602" s="2"/>
      <c r="BE602" s="2"/>
    </row>
    <row r="603" spans="1:57" x14ac:dyDescent="0.3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9"/>
      <c r="AN603" s="2"/>
      <c r="AO603" s="10"/>
      <c r="AP603" s="2"/>
      <c r="AQ603" s="2"/>
      <c r="AR603" s="2"/>
      <c r="AS603" s="2"/>
      <c r="AT603" s="2"/>
      <c r="AU603" s="2"/>
      <c r="AV603" s="2"/>
      <c r="AW603" s="2"/>
      <c r="AX603" s="2"/>
      <c r="AY603" s="2"/>
      <c r="AZ603" s="2"/>
      <c r="BA603" s="2"/>
      <c r="BB603" s="2"/>
      <c r="BC603" s="2"/>
      <c r="BD603" s="2"/>
      <c r="BE603" s="2"/>
    </row>
    <row r="604" spans="1:57" x14ac:dyDescent="0.3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9"/>
      <c r="AN604" s="2"/>
      <c r="AO604" s="10"/>
      <c r="AP604" s="2"/>
      <c r="AQ604" s="2"/>
      <c r="AR604" s="2"/>
      <c r="AS604" s="2"/>
      <c r="AT604" s="2"/>
      <c r="AU604" s="2"/>
      <c r="AV604" s="2"/>
      <c r="AW604" s="2"/>
      <c r="AX604" s="2"/>
      <c r="AY604" s="2"/>
      <c r="AZ604" s="2"/>
      <c r="BA604" s="2"/>
      <c r="BB604" s="2"/>
      <c r="BC604" s="2"/>
      <c r="BD604" s="2"/>
      <c r="BE604" s="2"/>
    </row>
    <row r="605" spans="1:57" x14ac:dyDescent="0.3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9"/>
      <c r="AN605" s="2"/>
      <c r="AO605" s="10"/>
      <c r="AP605" s="2"/>
      <c r="AQ605" s="2"/>
      <c r="AR605" s="2"/>
      <c r="AS605" s="2"/>
      <c r="AT605" s="2"/>
      <c r="AU605" s="2"/>
      <c r="AV605" s="2"/>
      <c r="AW605" s="2"/>
      <c r="AX605" s="2"/>
      <c r="AY605" s="2"/>
      <c r="AZ605" s="2"/>
      <c r="BA605" s="2"/>
      <c r="BB605" s="2"/>
      <c r="BC605" s="2"/>
      <c r="BD605" s="2"/>
      <c r="BE605" s="2"/>
    </row>
    <row r="606" spans="1:57" x14ac:dyDescent="0.3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9"/>
      <c r="AN606" s="2"/>
      <c r="AO606" s="10"/>
      <c r="AP606" s="2"/>
      <c r="AQ606" s="2"/>
      <c r="AR606" s="2"/>
      <c r="AS606" s="2"/>
      <c r="AT606" s="2"/>
      <c r="AU606" s="2"/>
      <c r="AV606" s="2"/>
      <c r="AW606" s="2"/>
      <c r="AX606" s="2"/>
      <c r="AY606" s="2"/>
      <c r="AZ606" s="2"/>
      <c r="BA606" s="2"/>
      <c r="BB606" s="2"/>
      <c r="BC606" s="2"/>
      <c r="BD606" s="2"/>
      <c r="BE606" s="2"/>
    </row>
    <row r="607" spans="1:57" x14ac:dyDescent="0.3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9"/>
      <c r="AN607" s="2"/>
      <c r="AO607" s="10"/>
      <c r="AP607" s="2"/>
      <c r="AQ607" s="2"/>
      <c r="AR607" s="2"/>
      <c r="AS607" s="2"/>
      <c r="AT607" s="2"/>
      <c r="AU607" s="2"/>
      <c r="AV607" s="2"/>
      <c r="AW607" s="2"/>
      <c r="AX607" s="2"/>
      <c r="AY607" s="2"/>
      <c r="AZ607" s="2"/>
      <c r="BA607" s="2"/>
      <c r="BB607" s="2"/>
      <c r="BC607" s="2"/>
      <c r="BD607" s="2"/>
      <c r="BE607" s="2"/>
    </row>
    <row r="608" spans="1:57" x14ac:dyDescent="0.3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9"/>
      <c r="AN608" s="2"/>
      <c r="AO608" s="10"/>
      <c r="AP608" s="2"/>
      <c r="AQ608" s="2"/>
      <c r="AR608" s="2"/>
      <c r="AS608" s="2"/>
      <c r="AT608" s="2"/>
      <c r="AU608" s="2"/>
      <c r="AV608" s="2"/>
      <c r="AW608" s="2"/>
      <c r="AX608" s="2"/>
      <c r="AY608" s="2"/>
      <c r="AZ608" s="2"/>
      <c r="BA608" s="2"/>
      <c r="BB608" s="2"/>
      <c r="BC608" s="2"/>
      <c r="BD608" s="2"/>
      <c r="BE608" s="2"/>
    </row>
    <row r="609" spans="1:57" x14ac:dyDescent="0.3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9"/>
      <c r="AN609" s="2"/>
      <c r="AO609" s="10"/>
      <c r="AP609" s="2"/>
      <c r="AQ609" s="2"/>
      <c r="AR609" s="2"/>
      <c r="AS609" s="2"/>
      <c r="AT609" s="2"/>
      <c r="AU609" s="2"/>
      <c r="AV609" s="2"/>
      <c r="AW609" s="2"/>
      <c r="AX609" s="2"/>
      <c r="AY609" s="2"/>
      <c r="AZ609" s="2"/>
      <c r="BA609" s="2"/>
      <c r="BB609" s="2"/>
      <c r="BC609" s="2"/>
      <c r="BD609" s="2"/>
      <c r="BE609" s="2"/>
    </row>
    <row r="610" spans="1:57" x14ac:dyDescent="0.3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9"/>
      <c r="AN610" s="2"/>
      <c r="AO610" s="10"/>
      <c r="AP610" s="2"/>
      <c r="AQ610" s="2"/>
      <c r="AR610" s="2"/>
      <c r="AS610" s="2"/>
      <c r="AT610" s="2"/>
      <c r="AU610" s="2"/>
      <c r="AV610" s="2"/>
      <c r="AW610" s="2"/>
      <c r="AX610" s="2"/>
      <c r="AY610" s="2"/>
      <c r="AZ610" s="2"/>
      <c r="BA610" s="2"/>
      <c r="BB610" s="2"/>
      <c r="BC610" s="2"/>
      <c r="BD610" s="2"/>
      <c r="BE610" s="2"/>
    </row>
    <row r="611" spans="1:57" x14ac:dyDescent="0.3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9"/>
      <c r="AN611" s="2"/>
      <c r="AO611" s="10"/>
      <c r="AP611" s="2"/>
      <c r="AQ611" s="2"/>
      <c r="AR611" s="2"/>
      <c r="AS611" s="2"/>
      <c r="AT611" s="2"/>
      <c r="AU611" s="2"/>
      <c r="AV611" s="2"/>
      <c r="AW611" s="2"/>
      <c r="AX611" s="2"/>
      <c r="AY611" s="2"/>
      <c r="AZ611" s="2"/>
      <c r="BA611" s="2"/>
      <c r="BB611" s="2"/>
      <c r="BC611" s="2"/>
      <c r="BD611" s="2"/>
      <c r="BE611" s="2"/>
    </row>
    <row r="612" spans="1:57" x14ac:dyDescent="0.3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9"/>
      <c r="AN612" s="2"/>
      <c r="AO612" s="10"/>
      <c r="AP612" s="2"/>
      <c r="AQ612" s="2"/>
      <c r="AR612" s="2"/>
      <c r="AS612" s="2"/>
      <c r="AT612" s="2"/>
      <c r="AU612" s="2"/>
      <c r="AV612" s="2"/>
      <c r="AW612" s="2"/>
      <c r="AX612" s="2"/>
      <c r="AY612" s="2"/>
      <c r="AZ612" s="2"/>
      <c r="BA612" s="2"/>
      <c r="BB612" s="2"/>
      <c r="BC612" s="2"/>
      <c r="BD612" s="2"/>
      <c r="BE612" s="2"/>
    </row>
    <row r="613" spans="1:57" x14ac:dyDescent="0.3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9"/>
      <c r="AN613" s="2"/>
      <c r="AO613" s="10"/>
      <c r="AP613" s="2"/>
      <c r="AQ613" s="2"/>
      <c r="AR613" s="2"/>
      <c r="AS613" s="2"/>
      <c r="AT613" s="2"/>
      <c r="AU613" s="2"/>
      <c r="AV613" s="2"/>
      <c r="AW613" s="2"/>
      <c r="AX613" s="2"/>
      <c r="AY613" s="2"/>
      <c r="AZ613" s="2"/>
      <c r="BA613" s="2"/>
      <c r="BB613" s="2"/>
      <c r="BC613" s="2"/>
      <c r="BD613" s="2"/>
      <c r="BE613" s="2"/>
    </row>
    <row r="614" spans="1:57" x14ac:dyDescent="0.3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9"/>
      <c r="AN614" s="2"/>
      <c r="AO614" s="10"/>
      <c r="AP614" s="2"/>
      <c r="AQ614" s="2"/>
      <c r="AR614" s="2"/>
      <c r="AS614" s="2"/>
      <c r="AT614" s="2"/>
      <c r="AU614" s="2"/>
      <c r="AV614" s="2"/>
      <c r="AW614" s="2"/>
      <c r="AX614" s="2"/>
      <c r="AY614" s="2"/>
      <c r="AZ614" s="2"/>
      <c r="BA614" s="2"/>
      <c r="BB614" s="2"/>
      <c r="BC614" s="2"/>
      <c r="BD614" s="2"/>
      <c r="BE614" s="2"/>
    </row>
    <row r="615" spans="1:57" x14ac:dyDescent="0.3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9"/>
      <c r="AN615" s="2"/>
      <c r="AO615" s="10"/>
      <c r="AP615" s="2"/>
      <c r="AQ615" s="2"/>
      <c r="AR615" s="2"/>
      <c r="AS615" s="2"/>
      <c r="AT615" s="2"/>
      <c r="AU615" s="2"/>
      <c r="AV615" s="2"/>
      <c r="AW615" s="2"/>
      <c r="AX615" s="2"/>
      <c r="AY615" s="2"/>
      <c r="AZ615" s="2"/>
      <c r="BA615" s="2"/>
      <c r="BB615" s="2"/>
      <c r="BC615" s="2"/>
      <c r="BD615" s="2"/>
      <c r="BE615" s="2"/>
    </row>
    <row r="616" spans="1:57" x14ac:dyDescent="0.3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9"/>
      <c r="AN616" s="2"/>
      <c r="AO616" s="10"/>
      <c r="AP616" s="2"/>
      <c r="AQ616" s="2"/>
      <c r="AR616" s="2"/>
      <c r="AS616" s="2"/>
      <c r="AT616" s="2"/>
      <c r="AU616" s="2"/>
      <c r="AV616" s="2"/>
      <c r="AW616" s="2"/>
      <c r="AX616" s="2"/>
      <c r="AY616" s="2"/>
      <c r="AZ616" s="2"/>
      <c r="BA616" s="2"/>
      <c r="BB616" s="2"/>
      <c r="BC616" s="2"/>
      <c r="BD616" s="2"/>
      <c r="BE616" s="2"/>
    </row>
    <row r="617" spans="1:57" x14ac:dyDescent="0.3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9"/>
      <c r="AN617" s="2"/>
      <c r="AO617" s="10"/>
      <c r="AP617" s="2"/>
      <c r="AQ617" s="2"/>
      <c r="AR617" s="2"/>
      <c r="AS617" s="2"/>
      <c r="AT617" s="2"/>
      <c r="AU617" s="2"/>
      <c r="AV617" s="2"/>
      <c r="AW617" s="2"/>
      <c r="AX617" s="2"/>
      <c r="AY617" s="2"/>
      <c r="AZ617" s="2"/>
      <c r="BA617" s="2"/>
      <c r="BB617" s="2"/>
      <c r="BC617" s="2"/>
      <c r="BD617" s="2"/>
      <c r="BE617" s="2"/>
    </row>
    <row r="618" spans="1:57" x14ac:dyDescent="0.3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9"/>
      <c r="AN618" s="2"/>
      <c r="AO618" s="10"/>
      <c r="AP618" s="2"/>
      <c r="AQ618" s="2"/>
      <c r="AR618" s="2"/>
      <c r="AS618" s="2"/>
      <c r="AT618" s="2"/>
      <c r="AU618" s="2"/>
      <c r="AV618" s="2"/>
      <c r="AW618" s="2"/>
      <c r="AX618" s="2"/>
      <c r="AY618" s="2"/>
      <c r="AZ618" s="2"/>
      <c r="BA618" s="2"/>
      <c r="BB618" s="2"/>
      <c r="BC618" s="2"/>
      <c r="BD618" s="2"/>
      <c r="BE618" s="2"/>
    </row>
    <row r="619" spans="1:57" x14ac:dyDescent="0.3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9"/>
      <c r="AN619" s="2"/>
      <c r="AO619" s="10"/>
      <c r="AP619" s="2"/>
      <c r="AQ619" s="2"/>
      <c r="AR619" s="2"/>
      <c r="AS619" s="2"/>
      <c r="AT619" s="2"/>
      <c r="AU619" s="2"/>
      <c r="AV619" s="2"/>
      <c r="AW619" s="2"/>
      <c r="AX619" s="2"/>
      <c r="AY619" s="2"/>
      <c r="AZ619" s="2"/>
      <c r="BA619" s="2"/>
      <c r="BB619" s="2"/>
      <c r="BC619" s="2"/>
      <c r="BD619" s="2"/>
      <c r="BE619" s="2"/>
    </row>
    <row r="620" spans="1:57" x14ac:dyDescent="0.3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9"/>
      <c r="AN620" s="2"/>
      <c r="AO620" s="10"/>
      <c r="AP620" s="2"/>
      <c r="AQ620" s="2"/>
      <c r="AR620" s="2"/>
      <c r="AS620" s="2"/>
      <c r="AT620" s="2"/>
      <c r="AU620" s="2"/>
      <c r="AV620" s="2"/>
      <c r="AW620" s="2"/>
      <c r="AX620" s="2"/>
      <c r="AY620" s="2"/>
      <c r="AZ620" s="2"/>
      <c r="BA620" s="2"/>
      <c r="BB620" s="2"/>
      <c r="BC620" s="2"/>
      <c r="BD620" s="2"/>
      <c r="BE620" s="2"/>
    </row>
    <row r="621" spans="1:57" x14ac:dyDescent="0.3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9"/>
      <c r="AN621" s="2"/>
      <c r="AO621" s="10"/>
      <c r="AP621" s="2"/>
      <c r="AQ621" s="2"/>
      <c r="AR621" s="2"/>
      <c r="AS621" s="2"/>
      <c r="AT621" s="2"/>
      <c r="AU621" s="2"/>
      <c r="AV621" s="2"/>
      <c r="AW621" s="2"/>
      <c r="AX621" s="2"/>
      <c r="AY621" s="2"/>
      <c r="AZ621" s="2"/>
      <c r="BA621" s="2"/>
      <c r="BB621" s="2"/>
      <c r="BC621" s="2"/>
      <c r="BD621" s="2"/>
      <c r="BE621" s="2"/>
    </row>
    <row r="622" spans="1:57" x14ac:dyDescent="0.3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9"/>
      <c r="AN622" s="2"/>
      <c r="AO622" s="10"/>
      <c r="AP622" s="2"/>
      <c r="AQ622" s="2"/>
      <c r="AR622" s="2"/>
      <c r="AS622" s="2"/>
      <c r="AT622" s="2"/>
      <c r="AU622" s="2"/>
      <c r="AV622" s="2"/>
      <c r="AW622" s="2"/>
      <c r="AX622" s="2"/>
      <c r="AY622" s="2"/>
      <c r="AZ622" s="2"/>
      <c r="BA622" s="2"/>
      <c r="BB622" s="2"/>
      <c r="BC622" s="2"/>
      <c r="BD622" s="2"/>
      <c r="BE622" s="2"/>
    </row>
    <row r="623" spans="1:57" x14ac:dyDescent="0.3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9"/>
      <c r="AN623" s="2"/>
      <c r="AO623" s="10"/>
      <c r="AP623" s="2"/>
      <c r="AQ623" s="2"/>
      <c r="AR623" s="2"/>
      <c r="AS623" s="2"/>
      <c r="AT623" s="2"/>
      <c r="AU623" s="2"/>
      <c r="AV623" s="2"/>
      <c r="AW623" s="2"/>
      <c r="AX623" s="2"/>
      <c r="AY623" s="2"/>
      <c r="AZ623" s="2"/>
      <c r="BA623" s="2"/>
      <c r="BB623" s="2"/>
      <c r="BC623" s="2"/>
      <c r="BD623" s="2"/>
      <c r="BE623" s="2"/>
    </row>
    <row r="624" spans="1:57" x14ac:dyDescent="0.3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9"/>
      <c r="AN624" s="2"/>
      <c r="AO624" s="10"/>
      <c r="AP624" s="2"/>
      <c r="AQ624" s="2"/>
      <c r="AR624" s="2"/>
      <c r="AS624" s="2"/>
      <c r="AT624" s="2"/>
      <c r="AU624" s="2"/>
      <c r="AV624" s="2"/>
      <c r="AW624" s="2"/>
      <c r="AX624" s="2"/>
      <c r="AY624" s="2"/>
      <c r="AZ624" s="2"/>
      <c r="BA624" s="2"/>
      <c r="BB624" s="2"/>
      <c r="BC624" s="2"/>
      <c r="BD624" s="2"/>
      <c r="BE624" s="2"/>
    </row>
    <row r="625" spans="1:57" x14ac:dyDescent="0.3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9"/>
      <c r="AN625" s="2"/>
      <c r="AO625" s="10"/>
      <c r="AP625" s="2"/>
      <c r="AQ625" s="2"/>
      <c r="AR625" s="2"/>
      <c r="AS625" s="2"/>
      <c r="AT625" s="2"/>
      <c r="AU625" s="2"/>
      <c r="AV625" s="2"/>
      <c r="AW625" s="2"/>
      <c r="AX625" s="2"/>
      <c r="AY625" s="2"/>
      <c r="AZ625" s="2"/>
      <c r="BA625" s="2"/>
      <c r="BB625" s="2"/>
      <c r="BC625" s="2"/>
      <c r="BD625" s="2"/>
      <c r="BE625" s="2"/>
    </row>
    <row r="626" spans="1:57" x14ac:dyDescent="0.3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9"/>
      <c r="AN626" s="2"/>
      <c r="AO626" s="10"/>
      <c r="AP626" s="2"/>
      <c r="AQ626" s="2"/>
      <c r="AR626" s="2"/>
      <c r="AS626" s="2"/>
      <c r="AT626" s="2"/>
      <c r="AU626" s="2"/>
      <c r="AV626" s="2"/>
      <c r="AW626" s="2"/>
      <c r="AX626" s="2"/>
      <c r="AY626" s="2"/>
      <c r="AZ626" s="2"/>
      <c r="BA626" s="2"/>
      <c r="BB626" s="2"/>
      <c r="BC626" s="2"/>
      <c r="BD626" s="2"/>
      <c r="BE626" s="2"/>
    </row>
    <row r="627" spans="1:57" x14ac:dyDescent="0.3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9"/>
      <c r="AN627" s="2"/>
      <c r="AO627" s="10"/>
      <c r="AP627" s="2"/>
      <c r="AQ627" s="2"/>
      <c r="AR627" s="2"/>
      <c r="AS627" s="2"/>
      <c r="AT627" s="2"/>
      <c r="AU627" s="2"/>
      <c r="AV627" s="2"/>
      <c r="AW627" s="2"/>
      <c r="AX627" s="2"/>
      <c r="AY627" s="2"/>
      <c r="AZ627" s="2"/>
      <c r="BA627" s="2"/>
      <c r="BB627" s="2"/>
      <c r="BC627" s="2"/>
      <c r="BD627" s="2"/>
      <c r="BE627" s="2"/>
    </row>
    <row r="628" spans="1:57" x14ac:dyDescent="0.3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9"/>
      <c r="AN628" s="2"/>
      <c r="AO628" s="10"/>
      <c r="AP628" s="2"/>
      <c r="AQ628" s="2"/>
      <c r="AR628" s="2"/>
      <c r="AS628" s="2"/>
      <c r="AT628" s="2"/>
      <c r="AU628" s="2"/>
      <c r="AV628" s="2"/>
      <c r="AW628" s="2"/>
      <c r="AX628" s="2"/>
      <c r="AY628" s="2"/>
      <c r="AZ628" s="2"/>
      <c r="BA628" s="2"/>
      <c r="BB628" s="2"/>
      <c r="BC628" s="2"/>
      <c r="BD628" s="2"/>
      <c r="BE628" s="2"/>
    </row>
    <row r="629" spans="1:57" x14ac:dyDescent="0.3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9"/>
      <c r="AN629" s="2"/>
      <c r="AO629" s="10"/>
      <c r="AP629" s="2"/>
      <c r="AQ629" s="2"/>
      <c r="AR629" s="2"/>
      <c r="AS629" s="2"/>
      <c r="AT629" s="2"/>
      <c r="AU629" s="2"/>
      <c r="AV629" s="2"/>
      <c r="AW629" s="2"/>
      <c r="AX629" s="2"/>
      <c r="AY629" s="2"/>
      <c r="AZ629" s="2"/>
      <c r="BA629" s="2"/>
      <c r="BB629" s="2"/>
      <c r="BC629" s="2"/>
      <c r="BD629" s="2"/>
      <c r="BE629" s="2"/>
    </row>
    <row r="630" spans="1:57" x14ac:dyDescent="0.3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9"/>
      <c r="AN630" s="2"/>
      <c r="AO630" s="10"/>
      <c r="AP630" s="2"/>
      <c r="AQ630" s="2"/>
      <c r="AR630" s="2"/>
      <c r="AS630" s="2"/>
      <c r="AT630" s="2"/>
      <c r="AU630" s="2"/>
      <c r="AV630" s="2"/>
      <c r="AW630" s="2"/>
      <c r="AX630" s="2"/>
      <c r="AY630" s="2"/>
      <c r="AZ630" s="2"/>
      <c r="BA630" s="2"/>
      <c r="BB630" s="2"/>
      <c r="BC630" s="2"/>
      <c r="BD630" s="2"/>
      <c r="BE630" s="2"/>
    </row>
    <row r="631" spans="1:57" x14ac:dyDescent="0.3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9"/>
      <c r="AN631" s="2"/>
      <c r="AO631" s="10"/>
      <c r="AP631" s="2"/>
      <c r="AQ631" s="2"/>
      <c r="AR631" s="2"/>
      <c r="AS631" s="2"/>
      <c r="AT631" s="2"/>
      <c r="AU631" s="2"/>
      <c r="AV631" s="2"/>
      <c r="AW631" s="2"/>
      <c r="AX631" s="2"/>
      <c r="AY631" s="2"/>
      <c r="AZ631" s="2"/>
      <c r="BA631" s="2"/>
      <c r="BB631" s="2"/>
      <c r="BC631" s="2"/>
      <c r="BD631" s="2"/>
      <c r="BE631" s="2"/>
    </row>
    <row r="632" spans="1:57" x14ac:dyDescent="0.3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9"/>
      <c r="AN632" s="2"/>
      <c r="AO632" s="10"/>
      <c r="AP632" s="2"/>
      <c r="AQ632" s="2"/>
      <c r="AR632" s="2"/>
      <c r="AS632" s="2"/>
      <c r="AT632" s="2"/>
      <c r="AU632" s="2"/>
      <c r="AV632" s="2"/>
      <c r="AW632" s="2"/>
      <c r="AX632" s="2"/>
      <c r="AY632" s="2"/>
      <c r="AZ632" s="2"/>
      <c r="BA632" s="2"/>
      <c r="BB632" s="2"/>
      <c r="BC632" s="2"/>
      <c r="BD632" s="2"/>
      <c r="BE632" s="2"/>
    </row>
    <row r="633" spans="1:57" x14ac:dyDescent="0.3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9"/>
      <c r="AN633" s="2"/>
      <c r="AO633" s="10"/>
      <c r="AP633" s="2"/>
      <c r="AQ633" s="2"/>
      <c r="AR633" s="2"/>
      <c r="AS633" s="2"/>
      <c r="AT633" s="2"/>
      <c r="AU633" s="2"/>
      <c r="AV633" s="2"/>
      <c r="AW633" s="2"/>
      <c r="AX633" s="2"/>
      <c r="AY633" s="2"/>
      <c r="AZ633" s="2"/>
      <c r="BA633" s="2"/>
      <c r="BB633" s="2"/>
      <c r="BC633" s="2"/>
      <c r="BD633" s="2"/>
      <c r="BE633" s="2"/>
    </row>
    <row r="634" spans="1:57" x14ac:dyDescent="0.3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9"/>
      <c r="AN634" s="2"/>
      <c r="AO634" s="10"/>
      <c r="AP634" s="2"/>
      <c r="AQ634" s="2"/>
      <c r="AR634" s="2"/>
      <c r="AS634" s="2"/>
      <c r="AT634" s="2"/>
      <c r="AU634" s="2"/>
      <c r="AV634" s="2"/>
      <c r="AW634" s="2"/>
      <c r="AX634" s="2"/>
      <c r="AY634" s="2"/>
      <c r="AZ634" s="2"/>
      <c r="BA634" s="2"/>
      <c r="BB634" s="2"/>
      <c r="BC634" s="2"/>
      <c r="BD634" s="2"/>
      <c r="BE634" s="2"/>
    </row>
    <row r="635" spans="1:57" x14ac:dyDescent="0.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9"/>
      <c r="AN635" s="2"/>
      <c r="AO635" s="10"/>
      <c r="AP635" s="2"/>
      <c r="AQ635" s="2"/>
      <c r="AR635" s="2"/>
      <c r="AS635" s="2"/>
      <c r="AT635" s="2"/>
      <c r="AU635" s="2"/>
      <c r="AV635" s="2"/>
      <c r="AW635" s="2"/>
      <c r="AX635" s="2"/>
      <c r="AY635" s="2"/>
      <c r="AZ635" s="2"/>
      <c r="BA635" s="2"/>
      <c r="BB635" s="2"/>
      <c r="BC635" s="2"/>
      <c r="BD635" s="2"/>
      <c r="BE635" s="2"/>
    </row>
    <row r="636" spans="1:57" x14ac:dyDescent="0.3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9"/>
      <c r="AN636" s="2"/>
      <c r="AO636" s="10"/>
      <c r="AP636" s="2"/>
      <c r="AQ636" s="2"/>
      <c r="AR636" s="2"/>
      <c r="AS636" s="2"/>
      <c r="AT636" s="2"/>
      <c r="AU636" s="2"/>
      <c r="AV636" s="2"/>
      <c r="AW636" s="2"/>
      <c r="AX636" s="2"/>
      <c r="AY636" s="2"/>
      <c r="AZ636" s="2"/>
      <c r="BA636" s="2"/>
      <c r="BB636" s="2"/>
      <c r="BC636" s="2"/>
      <c r="BD636" s="2"/>
      <c r="BE636" s="2"/>
    </row>
    <row r="637" spans="1:57" x14ac:dyDescent="0.3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9"/>
      <c r="AN637" s="2"/>
      <c r="AO637" s="10"/>
      <c r="AP637" s="2"/>
      <c r="AQ637" s="2"/>
      <c r="AR637" s="2"/>
      <c r="AS637" s="2"/>
      <c r="AT637" s="2"/>
      <c r="AU637" s="2"/>
      <c r="AV637" s="2"/>
      <c r="AW637" s="2"/>
      <c r="AX637" s="2"/>
      <c r="AY637" s="2"/>
      <c r="AZ637" s="2"/>
      <c r="BA637" s="2"/>
      <c r="BB637" s="2"/>
      <c r="BC637" s="2"/>
      <c r="BD637" s="2"/>
      <c r="BE637" s="2"/>
    </row>
    <row r="638" spans="1:57" x14ac:dyDescent="0.3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9"/>
      <c r="AN638" s="2"/>
      <c r="AO638" s="10"/>
      <c r="AP638" s="2"/>
      <c r="AQ638" s="2"/>
      <c r="AR638" s="2"/>
      <c r="AS638" s="2"/>
      <c r="AT638" s="2"/>
      <c r="AU638" s="2"/>
      <c r="AV638" s="2"/>
      <c r="AW638" s="2"/>
      <c r="AX638" s="2"/>
      <c r="AY638" s="2"/>
      <c r="AZ638" s="2"/>
      <c r="BA638" s="2"/>
      <c r="BB638" s="2"/>
      <c r="BC638" s="2"/>
      <c r="BD638" s="2"/>
      <c r="BE638" s="2"/>
    </row>
    <row r="639" spans="1:57" x14ac:dyDescent="0.3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9"/>
      <c r="AN639" s="2"/>
      <c r="AO639" s="10"/>
      <c r="AP639" s="2"/>
      <c r="AQ639" s="2"/>
      <c r="AR639" s="2"/>
      <c r="AS639" s="2"/>
      <c r="AT639" s="2"/>
      <c r="AU639" s="2"/>
      <c r="AV639" s="2"/>
      <c r="AW639" s="2"/>
      <c r="AX639" s="2"/>
      <c r="AY639" s="2"/>
      <c r="AZ639" s="2"/>
      <c r="BA639" s="2"/>
      <c r="BB639" s="2"/>
      <c r="BC639" s="2"/>
      <c r="BD639" s="2"/>
      <c r="BE639" s="2"/>
    </row>
    <row r="640" spans="1:57" x14ac:dyDescent="0.3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9"/>
      <c r="AN640" s="2"/>
      <c r="AO640" s="10"/>
      <c r="AP640" s="2"/>
      <c r="AQ640" s="2"/>
      <c r="AR640" s="2"/>
      <c r="AS640" s="2"/>
      <c r="AT640" s="2"/>
      <c r="AU640" s="2"/>
      <c r="AV640" s="2"/>
      <c r="AW640" s="2"/>
      <c r="AX640" s="2"/>
      <c r="AY640" s="2"/>
      <c r="AZ640" s="2"/>
      <c r="BA640" s="2"/>
      <c r="BB640" s="2"/>
      <c r="BC640" s="2"/>
      <c r="BD640" s="2"/>
      <c r="BE640" s="2"/>
    </row>
    <row r="641" spans="1:57" x14ac:dyDescent="0.3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9"/>
      <c r="AN641" s="2"/>
      <c r="AO641" s="10"/>
      <c r="AP641" s="2"/>
      <c r="AQ641" s="2"/>
      <c r="AR641" s="2"/>
      <c r="AS641" s="2"/>
      <c r="AT641" s="2"/>
      <c r="AU641" s="2"/>
      <c r="AV641" s="2"/>
      <c r="AW641" s="2"/>
      <c r="AX641" s="2"/>
      <c r="AY641" s="2"/>
      <c r="AZ641" s="2"/>
      <c r="BA641" s="2"/>
      <c r="BB641" s="2"/>
      <c r="BC641" s="2"/>
      <c r="BD641" s="2"/>
      <c r="BE641" s="2"/>
    </row>
    <row r="642" spans="1:57" x14ac:dyDescent="0.3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9"/>
      <c r="AN642" s="2"/>
      <c r="AO642" s="10"/>
      <c r="AP642" s="2"/>
      <c r="AQ642" s="2"/>
      <c r="AR642" s="2"/>
      <c r="AS642" s="2"/>
      <c r="AT642" s="2"/>
      <c r="AU642" s="2"/>
      <c r="AV642" s="2"/>
      <c r="AW642" s="2"/>
      <c r="AX642" s="2"/>
      <c r="AY642" s="2"/>
      <c r="AZ642" s="2"/>
      <c r="BA642" s="2"/>
      <c r="BB642" s="2"/>
      <c r="BC642" s="2"/>
      <c r="BD642" s="2"/>
      <c r="BE642" s="2"/>
    </row>
    <row r="643" spans="1:57" x14ac:dyDescent="0.3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row>
    <row r="644" spans="1:57" x14ac:dyDescent="0.3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row>
    <row r="645" spans="1:57" ht="52" x14ac:dyDescent="0.6">
      <c r="A645" s="25" t="s">
        <v>370</v>
      </c>
      <c r="B645" s="29"/>
      <c r="C645" s="71" t="s">
        <v>371</v>
      </c>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row>
    <row r="646" spans="1:57" ht="26" x14ac:dyDescent="0.6">
      <c r="A646" s="29"/>
      <c r="B646" s="29"/>
      <c r="C646" s="68" t="s">
        <v>372</v>
      </c>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row>
    <row r="647" spans="1:57" x14ac:dyDescent="0.35">
      <c r="A647" s="2"/>
      <c r="B647" s="2"/>
      <c r="C647" s="2"/>
      <c r="D647" s="337" t="s">
        <v>20</v>
      </c>
      <c r="E647" s="335" t="s">
        <v>21</v>
      </c>
      <c r="F647" s="334" t="s">
        <v>23</v>
      </c>
      <c r="G647" s="334" t="s">
        <v>26</v>
      </c>
      <c r="H647" s="334" t="s">
        <v>29</v>
      </c>
      <c r="I647" s="334" t="s">
        <v>32</v>
      </c>
      <c r="J647" s="334" t="s">
        <v>35</v>
      </c>
      <c r="K647" s="334" t="s">
        <v>38</v>
      </c>
      <c r="L647" s="334" t="s">
        <v>41</v>
      </c>
      <c r="M647" s="334" t="s">
        <v>44</v>
      </c>
      <c r="N647" s="334" t="s">
        <v>47</v>
      </c>
      <c r="O647" s="334" t="s">
        <v>50</v>
      </c>
      <c r="P647" s="334" t="s">
        <v>51</v>
      </c>
      <c r="Q647" s="334" t="s">
        <v>52</v>
      </c>
      <c r="R647" s="334" t="s">
        <v>53</v>
      </c>
      <c r="S647" s="334" t="s">
        <v>54</v>
      </c>
      <c r="T647" s="334" t="s">
        <v>55</v>
      </c>
      <c r="U647" s="334" t="s">
        <v>56</v>
      </c>
      <c r="V647" s="334" t="s">
        <v>57</v>
      </c>
      <c r="W647" s="334" t="s">
        <v>58</v>
      </c>
      <c r="X647" s="334" t="s">
        <v>59</v>
      </c>
      <c r="Y647" s="334" t="s">
        <v>60</v>
      </c>
      <c r="Z647" s="334" t="s">
        <v>61</v>
      </c>
      <c r="AA647" s="334" t="s">
        <v>62</v>
      </c>
      <c r="AB647" s="334" t="s">
        <v>63</v>
      </c>
      <c r="AC647" s="334" t="s">
        <v>64</v>
      </c>
      <c r="AD647" s="334" t="s">
        <v>65</v>
      </c>
      <c r="AE647" s="334" t="s">
        <v>66</v>
      </c>
      <c r="AF647" s="334" t="s">
        <v>67</v>
      </c>
      <c r="AG647" s="334" t="s">
        <v>68</v>
      </c>
      <c r="AH647" s="334" t="s">
        <v>69</v>
      </c>
      <c r="AI647" s="334" t="s">
        <v>70</v>
      </c>
      <c r="AJ647" s="334" t="s">
        <v>71</v>
      </c>
      <c r="AK647" s="336" t="s">
        <v>72</v>
      </c>
      <c r="AL647" s="2"/>
      <c r="AM647" s="6" t="s">
        <v>179</v>
      </c>
      <c r="AN647" s="7" t="s">
        <v>189</v>
      </c>
      <c r="AO647" s="7" t="s">
        <v>190</v>
      </c>
      <c r="AP647" s="2"/>
      <c r="AQ647" s="2"/>
      <c r="AR647" s="2"/>
      <c r="AS647" s="2"/>
      <c r="AT647" s="2"/>
      <c r="AU647" s="2"/>
      <c r="AV647" s="2"/>
      <c r="AW647" s="2"/>
      <c r="AX647" s="2"/>
      <c r="AY647" s="2"/>
      <c r="AZ647" s="2"/>
      <c r="BA647" s="2"/>
      <c r="BB647" s="2"/>
      <c r="BC647" s="2"/>
      <c r="BD647" s="2"/>
      <c r="BE647" s="2"/>
    </row>
    <row r="648" spans="1:57" ht="18.5" x14ac:dyDescent="0.35">
      <c r="A648" s="61">
        <v>1</v>
      </c>
      <c r="B648" s="84">
        <v>1</v>
      </c>
      <c r="C648" s="11" t="s">
        <v>373</v>
      </c>
      <c r="D648" s="386">
        <v>0</v>
      </c>
      <c r="E648" s="386">
        <v>0</v>
      </c>
      <c r="F648" s="386">
        <v>0</v>
      </c>
      <c r="G648" s="386">
        <v>0</v>
      </c>
      <c r="H648" s="386">
        <v>0</v>
      </c>
      <c r="I648" s="386">
        <v>0</v>
      </c>
      <c r="J648" s="386">
        <v>0</v>
      </c>
      <c r="K648" s="386">
        <v>1</v>
      </c>
      <c r="L648" s="386">
        <v>1</v>
      </c>
      <c r="M648" s="386">
        <v>0</v>
      </c>
      <c r="N648" s="386">
        <v>1</v>
      </c>
      <c r="O648" s="386">
        <v>0</v>
      </c>
      <c r="P648" s="386">
        <v>0</v>
      </c>
      <c r="Q648" s="386">
        <v>0</v>
      </c>
      <c r="R648" s="8">
        <v>0</v>
      </c>
      <c r="S648" s="8">
        <v>0</v>
      </c>
      <c r="T648" s="8">
        <v>0</v>
      </c>
      <c r="U648" s="8">
        <v>0</v>
      </c>
      <c r="V648" s="8">
        <v>0</v>
      </c>
      <c r="W648" s="8">
        <v>0</v>
      </c>
      <c r="X648" s="8">
        <v>0</v>
      </c>
      <c r="Y648" s="8">
        <v>0</v>
      </c>
      <c r="Z648" s="8">
        <v>0</v>
      </c>
      <c r="AA648" s="8">
        <v>0</v>
      </c>
      <c r="AB648" s="8">
        <v>0</v>
      </c>
      <c r="AC648" s="8">
        <v>1</v>
      </c>
      <c r="AD648" s="8">
        <v>0</v>
      </c>
      <c r="AE648" s="8">
        <v>0</v>
      </c>
      <c r="AF648" s="8">
        <v>1</v>
      </c>
      <c r="AG648" s="8">
        <v>0</v>
      </c>
      <c r="AH648" s="8">
        <v>0</v>
      </c>
      <c r="AI648" s="8">
        <v>0</v>
      </c>
      <c r="AJ648" s="8">
        <v>0</v>
      </c>
      <c r="AK648" s="8">
        <v>0</v>
      </c>
      <c r="AL648" s="2"/>
      <c r="AM648" s="51">
        <f>SUM(D648:AK648)</f>
        <v>5</v>
      </c>
      <c r="AN648" s="7">
        <v>1</v>
      </c>
      <c r="AO648" s="256">
        <f>AM648/AM$653</f>
        <v>0.14705882352941177</v>
      </c>
      <c r="AP648" s="2"/>
      <c r="AQ648" s="2"/>
      <c r="AR648" s="2"/>
      <c r="AS648" s="2"/>
      <c r="AT648" s="2"/>
      <c r="AU648" s="2"/>
      <c r="AV648" s="2"/>
      <c r="AW648" s="2"/>
      <c r="AX648" s="2"/>
      <c r="AY648" s="2"/>
      <c r="AZ648" s="2"/>
      <c r="BA648" s="2"/>
      <c r="BB648" s="2"/>
      <c r="BC648" s="2"/>
      <c r="BD648" s="2"/>
      <c r="BE648" s="2"/>
    </row>
    <row r="649" spans="1:57" ht="18.5" x14ac:dyDescent="0.35">
      <c r="A649" s="61">
        <v>2</v>
      </c>
      <c r="B649" s="85">
        <v>2</v>
      </c>
      <c r="C649" s="11" t="s">
        <v>374</v>
      </c>
      <c r="D649" s="386">
        <v>1</v>
      </c>
      <c r="E649" s="386">
        <v>0</v>
      </c>
      <c r="F649" s="386">
        <v>1</v>
      </c>
      <c r="G649" s="386">
        <v>0</v>
      </c>
      <c r="H649" s="386">
        <v>0</v>
      </c>
      <c r="I649" s="386">
        <v>0</v>
      </c>
      <c r="J649" s="386">
        <v>1</v>
      </c>
      <c r="K649" s="386">
        <v>0</v>
      </c>
      <c r="L649" s="386">
        <v>0</v>
      </c>
      <c r="M649" s="386">
        <v>0</v>
      </c>
      <c r="N649" s="386">
        <v>0</v>
      </c>
      <c r="O649" s="386">
        <v>0</v>
      </c>
      <c r="P649" s="386">
        <v>0</v>
      </c>
      <c r="Q649" s="386">
        <v>1</v>
      </c>
      <c r="R649" s="8">
        <v>0</v>
      </c>
      <c r="S649" s="8">
        <v>0</v>
      </c>
      <c r="T649" s="8">
        <v>0</v>
      </c>
      <c r="U649" s="8">
        <v>0</v>
      </c>
      <c r="V649" s="8">
        <v>0</v>
      </c>
      <c r="W649" s="8">
        <v>0</v>
      </c>
      <c r="X649" s="8">
        <v>0</v>
      </c>
      <c r="Y649" s="8">
        <v>0</v>
      </c>
      <c r="Z649" s="8">
        <v>1</v>
      </c>
      <c r="AA649" s="8">
        <v>0</v>
      </c>
      <c r="AB649" s="8">
        <v>0</v>
      </c>
      <c r="AC649" s="8">
        <v>0</v>
      </c>
      <c r="AD649" s="8">
        <v>0</v>
      </c>
      <c r="AE649" s="8">
        <v>1</v>
      </c>
      <c r="AF649" s="8">
        <v>0</v>
      </c>
      <c r="AG649" s="8">
        <v>0</v>
      </c>
      <c r="AH649" s="8">
        <v>0</v>
      </c>
      <c r="AI649" s="8">
        <v>0</v>
      </c>
      <c r="AJ649" s="8">
        <v>1</v>
      </c>
      <c r="AK649" s="8">
        <v>0</v>
      </c>
      <c r="AL649" s="2"/>
      <c r="AM649" s="51">
        <f t="shared" ref="AM649:AM652" si="88">SUM(D649:AK649)</f>
        <v>7</v>
      </c>
      <c r="AN649" s="7">
        <v>2</v>
      </c>
      <c r="AO649" s="256">
        <f t="shared" ref="AO649:AO652" si="89">AM649/AM$653</f>
        <v>0.20588235294117646</v>
      </c>
      <c r="AP649" s="2"/>
      <c r="AQ649" s="2"/>
      <c r="AR649" s="2"/>
      <c r="AS649" s="2"/>
      <c r="AT649" s="2"/>
      <c r="AU649" s="2"/>
      <c r="AV649" s="2"/>
      <c r="AW649" s="2"/>
      <c r="AX649" s="2"/>
      <c r="AY649" s="2"/>
      <c r="AZ649" s="2"/>
      <c r="BA649" s="2"/>
      <c r="BB649" s="2"/>
      <c r="BC649" s="2"/>
      <c r="BD649" s="2"/>
      <c r="BE649" s="2"/>
    </row>
    <row r="650" spans="1:57" ht="18.5" x14ac:dyDescent="0.35">
      <c r="A650" s="61">
        <v>3</v>
      </c>
      <c r="B650" s="86">
        <v>3</v>
      </c>
      <c r="C650" s="11" t="s">
        <v>375</v>
      </c>
      <c r="D650" s="386">
        <v>0</v>
      </c>
      <c r="E650" s="386">
        <v>1</v>
      </c>
      <c r="F650" s="386">
        <v>0</v>
      </c>
      <c r="G650" s="386">
        <v>1</v>
      </c>
      <c r="H650" s="386">
        <v>1</v>
      </c>
      <c r="I650" s="386">
        <v>0</v>
      </c>
      <c r="J650" s="386">
        <v>0</v>
      </c>
      <c r="K650" s="386">
        <v>0</v>
      </c>
      <c r="L650" s="386">
        <v>0</v>
      </c>
      <c r="M650" s="386">
        <v>1</v>
      </c>
      <c r="N650" s="386">
        <v>0</v>
      </c>
      <c r="O650" s="386">
        <v>0</v>
      </c>
      <c r="P650" s="386">
        <v>0</v>
      </c>
      <c r="Q650" s="386">
        <v>0</v>
      </c>
      <c r="R650" s="8">
        <v>0</v>
      </c>
      <c r="S650" s="8">
        <v>0</v>
      </c>
      <c r="T650" s="8">
        <v>0</v>
      </c>
      <c r="U650" s="8">
        <v>0</v>
      </c>
      <c r="V650" s="8">
        <v>0</v>
      </c>
      <c r="W650" s="8">
        <v>0</v>
      </c>
      <c r="X650" s="8">
        <v>0</v>
      </c>
      <c r="Y650" s="8">
        <v>1</v>
      </c>
      <c r="Z650" s="8">
        <v>0</v>
      </c>
      <c r="AA650" s="8">
        <v>1</v>
      </c>
      <c r="AB650" s="8">
        <v>0</v>
      </c>
      <c r="AC650" s="8">
        <v>0</v>
      </c>
      <c r="AD650" s="8">
        <v>0</v>
      </c>
      <c r="AE650" s="8">
        <v>0</v>
      </c>
      <c r="AF650" s="8">
        <v>0</v>
      </c>
      <c r="AG650" s="8">
        <v>0</v>
      </c>
      <c r="AH650" s="8">
        <v>0</v>
      </c>
      <c r="AI650" s="8">
        <v>0</v>
      </c>
      <c r="AJ650" s="8">
        <v>0</v>
      </c>
      <c r="AK650" s="8">
        <v>1</v>
      </c>
      <c r="AL650" s="2"/>
      <c r="AM650" s="51">
        <f t="shared" si="88"/>
        <v>7</v>
      </c>
      <c r="AN650" s="7">
        <v>3</v>
      </c>
      <c r="AO650" s="256">
        <f t="shared" si="89"/>
        <v>0.20588235294117646</v>
      </c>
      <c r="AP650" s="2"/>
      <c r="AQ650" s="2"/>
      <c r="AR650" s="2"/>
      <c r="AS650" s="2"/>
      <c r="AT650" s="2"/>
      <c r="AU650" s="2"/>
      <c r="AV650" s="2"/>
      <c r="AW650" s="2"/>
      <c r="AX650" s="2"/>
      <c r="AY650" s="2"/>
      <c r="AZ650" s="2"/>
      <c r="BA650" s="2"/>
      <c r="BB650" s="2"/>
      <c r="BC650" s="2"/>
      <c r="BD650" s="2"/>
      <c r="BE650" s="2"/>
    </row>
    <row r="651" spans="1:57" ht="18.5" x14ac:dyDescent="0.35">
      <c r="A651" s="61">
        <v>4</v>
      </c>
      <c r="B651" s="87">
        <v>4</v>
      </c>
      <c r="C651" s="11" t="s">
        <v>376</v>
      </c>
      <c r="D651" s="386">
        <v>0</v>
      </c>
      <c r="E651" s="386">
        <v>0</v>
      </c>
      <c r="F651" s="386">
        <v>0</v>
      </c>
      <c r="G651" s="386">
        <v>0</v>
      </c>
      <c r="H651" s="386">
        <v>0</v>
      </c>
      <c r="I651" s="386">
        <v>1</v>
      </c>
      <c r="J651" s="386">
        <v>0</v>
      </c>
      <c r="K651" s="386">
        <v>0</v>
      </c>
      <c r="L651" s="386">
        <v>0</v>
      </c>
      <c r="M651" s="386">
        <v>0</v>
      </c>
      <c r="N651" s="386">
        <v>0</v>
      </c>
      <c r="O651" s="386">
        <v>1</v>
      </c>
      <c r="P651" s="386">
        <v>1</v>
      </c>
      <c r="Q651" s="386">
        <v>0</v>
      </c>
      <c r="R651" s="8">
        <v>1</v>
      </c>
      <c r="S651" s="8">
        <v>1</v>
      </c>
      <c r="T651" s="8">
        <v>0</v>
      </c>
      <c r="U651" s="8">
        <v>1</v>
      </c>
      <c r="V651" s="8">
        <v>0</v>
      </c>
      <c r="W651" s="8">
        <v>1</v>
      </c>
      <c r="X651" s="8">
        <v>1</v>
      </c>
      <c r="Y651" s="8">
        <v>0</v>
      </c>
      <c r="Z651" s="8">
        <v>0</v>
      </c>
      <c r="AA651" s="8">
        <v>0</v>
      </c>
      <c r="AB651" s="8">
        <v>1</v>
      </c>
      <c r="AC651" s="8">
        <v>0</v>
      </c>
      <c r="AD651" s="8">
        <v>0</v>
      </c>
      <c r="AE651" s="8">
        <v>0</v>
      </c>
      <c r="AF651" s="8">
        <v>0</v>
      </c>
      <c r="AG651" s="8">
        <v>1</v>
      </c>
      <c r="AH651" s="8">
        <v>1</v>
      </c>
      <c r="AI651" s="8">
        <v>1</v>
      </c>
      <c r="AJ651" s="8">
        <v>0</v>
      </c>
      <c r="AK651" s="8">
        <v>0</v>
      </c>
      <c r="AL651" s="2"/>
      <c r="AM651" s="51">
        <f t="shared" si="88"/>
        <v>12</v>
      </c>
      <c r="AN651" s="7">
        <v>4</v>
      </c>
      <c r="AO651" s="256">
        <f t="shared" si="89"/>
        <v>0.35294117647058826</v>
      </c>
      <c r="AP651" s="2"/>
      <c r="AQ651" s="2"/>
      <c r="AR651" s="2"/>
      <c r="AS651" s="2"/>
      <c r="AT651" s="2"/>
      <c r="AU651" s="2"/>
      <c r="AV651" s="2"/>
      <c r="AW651" s="2"/>
      <c r="AX651" s="2"/>
      <c r="AY651" s="2"/>
      <c r="AZ651" s="2"/>
      <c r="BA651" s="2"/>
      <c r="BB651" s="2"/>
      <c r="BC651" s="2"/>
      <c r="BD651" s="2"/>
      <c r="BE651" s="2"/>
    </row>
    <row r="652" spans="1:57" ht="18.5" x14ac:dyDescent="0.35">
      <c r="A652" s="61">
        <v>5</v>
      </c>
      <c r="B652" s="88">
        <v>5</v>
      </c>
      <c r="C652" s="11" t="s">
        <v>377</v>
      </c>
      <c r="D652" s="387">
        <v>0</v>
      </c>
      <c r="E652" s="387">
        <v>0</v>
      </c>
      <c r="F652" s="387">
        <v>0</v>
      </c>
      <c r="G652" s="387">
        <v>0</v>
      </c>
      <c r="H652" s="387">
        <v>0</v>
      </c>
      <c r="I652" s="387">
        <v>0</v>
      </c>
      <c r="J652" s="387">
        <v>0</v>
      </c>
      <c r="K652" s="387">
        <v>0</v>
      </c>
      <c r="L652" s="387">
        <v>0</v>
      </c>
      <c r="M652" s="387">
        <v>0</v>
      </c>
      <c r="N652" s="387">
        <v>0</v>
      </c>
      <c r="O652" s="387">
        <v>0</v>
      </c>
      <c r="P652" s="387">
        <v>0</v>
      </c>
      <c r="Q652" s="387">
        <v>0</v>
      </c>
      <c r="R652" s="382">
        <v>0</v>
      </c>
      <c r="S652" s="382">
        <v>0</v>
      </c>
      <c r="T652" s="382">
        <v>1</v>
      </c>
      <c r="U652" s="382">
        <v>0</v>
      </c>
      <c r="V652" s="382">
        <v>1</v>
      </c>
      <c r="W652" s="382">
        <v>0</v>
      </c>
      <c r="X652" s="382">
        <v>0</v>
      </c>
      <c r="Y652" s="382">
        <v>0</v>
      </c>
      <c r="Z652" s="382">
        <v>0</v>
      </c>
      <c r="AA652" s="8">
        <v>0</v>
      </c>
      <c r="AB652" s="8">
        <v>0</v>
      </c>
      <c r="AC652" s="8">
        <v>0</v>
      </c>
      <c r="AD652" s="8">
        <v>1</v>
      </c>
      <c r="AE652" s="8">
        <v>0</v>
      </c>
      <c r="AF652" s="8">
        <v>0</v>
      </c>
      <c r="AG652" s="8">
        <v>0</v>
      </c>
      <c r="AH652" s="8">
        <v>0</v>
      </c>
      <c r="AI652" s="8">
        <v>0</v>
      </c>
      <c r="AJ652" s="8">
        <v>0</v>
      </c>
      <c r="AK652" s="8">
        <v>0</v>
      </c>
      <c r="AL652" s="2"/>
      <c r="AM652" s="51">
        <f t="shared" si="88"/>
        <v>3</v>
      </c>
      <c r="AN652" s="7">
        <v>5</v>
      </c>
      <c r="AO652" s="256">
        <f t="shared" si="89"/>
        <v>8.8235294117647065E-2</v>
      </c>
      <c r="AP652" s="2"/>
      <c r="AQ652" s="2"/>
      <c r="AR652" s="2"/>
      <c r="AS652" s="2"/>
      <c r="AT652" s="2"/>
      <c r="AU652" s="2"/>
      <c r="AV652" s="2"/>
      <c r="AW652" s="2"/>
      <c r="AX652" s="2"/>
      <c r="AY652" s="2"/>
      <c r="AZ652" s="2"/>
      <c r="BA652" s="2"/>
      <c r="BB652" s="2"/>
      <c r="BC652" s="2"/>
      <c r="BD652" s="2"/>
      <c r="BE652" s="2"/>
    </row>
    <row r="653" spans="1:57" ht="18.5" x14ac:dyDescent="0.35">
      <c r="A653" s="2"/>
      <c r="B653" s="2"/>
      <c r="C653" s="381" t="s">
        <v>424</v>
      </c>
      <c r="D653" s="383">
        <f>($B$7*D648)+($B$8*D649)+($B$9*D650)+($B$10*D651)+($B$11*D652)</f>
        <v>2</v>
      </c>
      <c r="E653" s="384">
        <f t="shared" ref="E653:AK653" si="90">($B$7*E648)+($B$8*E649)+($B$9*E650)+($B$10*E651)+($B$11*E652)</f>
        <v>3</v>
      </c>
      <c r="F653" s="383">
        <f t="shared" si="90"/>
        <v>2</v>
      </c>
      <c r="G653" s="332">
        <f t="shared" si="90"/>
        <v>3</v>
      </c>
      <c r="H653" s="384">
        <f t="shared" si="90"/>
        <v>3</v>
      </c>
      <c r="I653" s="384">
        <f t="shared" si="90"/>
        <v>4</v>
      </c>
      <c r="J653" s="383">
        <f t="shared" si="90"/>
        <v>2</v>
      </c>
      <c r="K653" s="383">
        <f t="shared" si="90"/>
        <v>1</v>
      </c>
      <c r="L653" s="383">
        <f t="shared" si="90"/>
        <v>1</v>
      </c>
      <c r="M653" s="384">
        <f t="shared" si="90"/>
        <v>3</v>
      </c>
      <c r="N653" s="383">
        <f t="shared" si="90"/>
        <v>1</v>
      </c>
      <c r="O653" s="332">
        <f t="shared" si="90"/>
        <v>4</v>
      </c>
      <c r="P653" s="384">
        <f t="shared" si="90"/>
        <v>4</v>
      </c>
      <c r="Q653" s="332">
        <f t="shared" si="90"/>
        <v>2</v>
      </c>
      <c r="R653" s="332">
        <f t="shared" si="90"/>
        <v>4</v>
      </c>
      <c r="S653" s="332">
        <f t="shared" si="90"/>
        <v>4</v>
      </c>
      <c r="T653" s="332">
        <f t="shared" si="90"/>
        <v>5</v>
      </c>
      <c r="U653" s="384">
        <f t="shared" si="90"/>
        <v>4</v>
      </c>
      <c r="V653" s="332">
        <f t="shared" si="90"/>
        <v>5</v>
      </c>
      <c r="W653" s="384">
        <f t="shared" si="90"/>
        <v>4</v>
      </c>
      <c r="X653" s="384">
        <f t="shared" si="90"/>
        <v>4</v>
      </c>
      <c r="Y653" s="384">
        <f t="shared" si="90"/>
        <v>3</v>
      </c>
      <c r="Z653" s="332">
        <f t="shared" si="90"/>
        <v>2</v>
      </c>
      <c r="AA653" s="2">
        <f t="shared" si="90"/>
        <v>3</v>
      </c>
      <c r="AB653" s="2">
        <f t="shared" si="90"/>
        <v>4</v>
      </c>
      <c r="AC653" s="2">
        <f t="shared" si="90"/>
        <v>1</v>
      </c>
      <c r="AD653" s="2">
        <f t="shared" si="90"/>
        <v>5</v>
      </c>
      <c r="AE653" s="2">
        <f t="shared" si="90"/>
        <v>2</v>
      </c>
      <c r="AF653" s="2">
        <f t="shared" si="90"/>
        <v>1</v>
      </c>
      <c r="AG653" s="2">
        <f t="shared" si="90"/>
        <v>4</v>
      </c>
      <c r="AH653" s="2">
        <f t="shared" si="90"/>
        <v>4</v>
      </c>
      <c r="AI653" s="2">
        <f t="shared" si="90"/>
        <v>4</v>
      </c>
      <c r="AJ653" s="2">
        <f t="shared" si="90"/>
        <v>2</v>
      </c>
      <c r="AK653" s="2">
        <f t="shared" si="90"/>
        <v>3</v>
      </c>
      <c r="AL653" s="2"/>
      <c r="AM653" s="9">
        <f>SUM(AM648:AM652)</f>
        <v>34</v>
      </c>
      <c r="AN653" s="2"/>
      <c r="AO653" s="10">
        <f>SUM(AO648:AO652)</f>
        <v>1</v>
      </c>
      <c r="AP653" s="2"/>
      <c r="AQ653" s="2"/>
      <c r="AR653" s="2"/>
      <c r="AS653" s="2"/>
      <c r="AT653" s="2"/>
      <c r="AU653" s="2"/>
      <c r="AV653" s="2"/>
      <c r="AW653" s="2"/>
      <c r="AX653" s="2"/>
      <c r="AY653" s="2"/>
      <c r="AZ653" s="2"/>
      <c r="BA653" s="2"/>
      <c r="BB653" s="2"/>
      <c r="BC653" s="2"/>
      <c r="BD653" s="2"/>
      <c r="BE653" s="2"/>
    </row>
    <row r="654" spans="1:57" ht="18.5" x14ac:dyDescent="0.35">
      <c r="A654" s="2"/>
      <c r="B654" s="2"/>
      <c r="C654" s="381" t="s">
        <v>423</v>
      </c>
      <c r="D654" s="332">
        <v>3</v>
      </c>
      <c r="E654" s="332">
        <v>2</v>
      </c>
      <c r="F654" s="332">
        <v>3</v>
      </c>
      <c r="G654" s="332">
        <v>3</v>
      </c>
      <c r="H654" s="332">
        <v>2</v>
      </c>
      <c r="I654" s="332">
        <v>2</v>
      </c>
      <c r="J654" s="332">
        <v>3</v>
      </c>
      <c r="K654" s="332">
        <v>2</v>
      </c>
      <c r="L654" s="332">
        <v>4</v>
      </c>
      <c r="M654" s="332">
        <v>1</v>
      </c>
      <c r="N654" s="332">
        <v>3</v>
      </c>
      <c r="O654" s="396"/>
      <c r="P654" s="332">
        <v>2</v>
      </c>
      <c r="Q654" s="396"/>
      <c r="R654" s="332">
        <v>4</v>
      </c>
      <c r="S654" s="332">
        <v>4</v>
      </c>
      <c r="T654" s="332">
        <v>5</v>
      </c>
      <c r="U654" s="332">
        <v>1</v>
      </c>
      <c r="V654" s="332">
        <v>5</v>
      </c>
      <c r="W654" s="332">
        <v>2</v>
      </c>
      <c r="X654" s="332">
        <v>3</v>
      </c>
      <c r="Y654" s="332">
        <v>2</v>
      </c>
      <c r="Z654" s="332">
        <v>2</v>
      </c>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row>
    <row r="655" spans="1:57" x14ac:dyDescent="0.35">
      <c r="A655" s="2"/>
      <c r="B655" s="2"/>
      <c r="C655" s="2"/>
      <c r="D655" s="2"/>
      <c r="E655" s="2"/>
      <c r="F655" s="2"/>
      <c r="G655" s="2"/>
      <c r="H655" s="2"/>
      <c r="I655" s="2"/>
      <c r="J655" s="2"/>
      <c r="K655" s="2"/>
      <c r="L655" s="2"/>
      <c r="M655" s="2"/>
      <c r="N655" s="2"/>
      <c r="O655" s="395"/>
      <c r="P655" s="2" t="s">
        <v>425</v>
      </c>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row>
    <row r="656" spans="1:57" x14ac:dyDescent="0.3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row>
    <row r="657" spans="1:57" ht="21" x14ac:dyDescent="0.35">
      <c r="A657" s="46" t="s">
        <v>378</v>
      </c>
      <c r="B657" s="76"/>
      <c r="C657" s="19" t="s">
        <v>379</v>
      </c>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row>
    <row r="658" spans="1:57" x14ac:dyDescent="0.35">
      <c r="A658" s="2"/>
      <c r="B658" s="2"/>
      <c r="C658" s="2"/>
      <c r="D658" s="337" t="s">
        <v>20</v>
      </c>
      <c r="E658" s="335" t="s">
        <v>21</v>
      </c>
      <c r="F658" s="334" t="s">
        <v>23</v>
      </c>
      <c r="G658" s="334" t="s">
        <v>26</v>
      </c>
      <c r="H658" s="334" t="s">
        <v>29</v>
      </c>
      <c r="I658" s="334" t="s">
        <v>32</v>
      </c>
      <c r="J658" s="334" t="s">
        <v>35</v>
      </c>
      <c r="K658" s="334" t="s">
        <v>38</v>
      </c>
      <c r="L658" s="334" t="s">
        <v>41</v>
      </c>
      <c r="M658" s="334" t="s">
        <v>44</v>
      </c>
      <c r="N658" s="334" t="s">
        <v>47</v>
      </c>
      <c r="O658" s="334" t="s">
        <v>50</v>
      </c>
      <c r="P658" s="334" t="s">
        <v>51</v>
      </c>
      <c r="Q658" s="334" t="s">
        <v>52</v>
      </c>
      <c r="R658" s="334" t="s">
        <v>53</v>
      </c>
      <c r="S658" s="334" t="s">
        <v>54</v>
      </c>
      <c r="T658" s="334" t="s">
        <v>55</v>
      </c>
      <c r="U658" s="334" t="s">
        <v>56</v>
      </c>
      <c r="V658" s="334" t="s">
        <v>57</v>
      </c>
      <c r="W658" s="334" t="s">
        <v>58</v>
      </c>
      <c r="X658" s="334" t="s">
        <v>59</v>
      </c>
      <c r="Y658" s="334" t="s">
        <v>60</v>
      </c>
      <c r="Z658" s="334" t="s">
        <v>61</v>
      </c>
      <c r="AA658" s="334" t="s">
        <v>62</v>
      </c>
      <c r="AB658" s="334" t="s">
        <v>63</v>
      </c>
      <c r="AC658" s="334" t="s">
        <v>64</v>
      </c>
      <c r="AD658" s="334" t="s">
        <v>65</v>
      </c>
      <c r="AE658" s="334" t="s">
        <v>66</v>
      </c>
      <c r="AF658" s="334" t="s">
        <v>67</v>
      </c>
      <c r="AG658" s="334" t="s">
        <v>68</v>
      </c>
      <c r="AH658" s="334" t="s">
        <v>69</v>
      </c>
      <c r="AI658" s="334" t="s">
        <v>70</v>
      </c>
      <c r="AJ658" s="334" t="s">
        <v>71</v>
      </c>
      <c r="AK658" s="336" t="s">
        <v>72</v>
      </c>
      <c r="AL658" s="2"/>
      <c r="AM658" s="6" t="s">
        <v>179</v>
      </c>
      <c r="AN658" s="7" t="s">
        <v>189</v>
      </c>
      <c r="AO658" s="7" t="s">
        <v>190</v>
      </c>
      <c r="AP658" s="2"/>
      <c r="AQ658" s="2"/>
      <c r="AR658" s="2"/>
      <c r="AS658" s="2"/>
      <c r="AT658" s="2"/>
      <c r="AU658" s="2"/>
      <c r="AV658" s="2"/>
      <c r="AW658" s="2"/>
      <c r="AX658" s="2"/>
      <c r="AY658" s="2"/>
      <c r="AZ658" s="2"/>
      <c r="BA658" s="2"/>
      <c r="BB658" s="2"/>
      <c r="BC658" s="2"/>
      <c r="BD658" s="2"/>
      <c r="BE658" s="2"/>
    </row>
    <row r="659" spans="1:57" ht="18.5" x14ac:dyDescent="0.35">
      <c r="A659" s="61">
        <v>1</v>
      </c>
      <c r="B659" s="84">
        <v>1</v>
      </c>
      <c r="C659" s="11" t="s">
        <v>373</v>
      </c>
      <c r="D659" s="386">
        <v>0</v>
      </c>
      <c r="E659" s="386">
        <v>0</v>
      </c>
      <c r="F659" s="386">
        <v>0</v>
      </c>
      <c r="G659" s="386">
        <v>0</v>
      </c>
      <c r="H659" s="386">
        <v>0</v>
      </c>
      <c r="I659" s="386">
        <v>0</v>
      </c>
      <c r="J659" s="386">
        <v>0</v>
      </c>
      <c r="K659" s="386">
        <v>1</v>
      </c>
      <c r="L659" s="386">
        <v>0</v>
      </c>
      <c r="M659" s="386">
        <v>0</v>
      </c>
      <c r="N659" s="386">
        <v>0</v>
      </c>
      <c r="O659" s="386">
        <v>0</v>
      </c>
      <c r="P659" s="386">
        <v>0</v>
      </c>
      <c r="Q659" s="386">
        <v>0</v>
      </c>
      <c r="R659" s="8">
        <v>0</v>
      </c>
      <c r="S659" s="8">
        <v>0</v>
      </c>
      <c r="T659" s="8">
        <v>0</v>
      </c>
      <c r="U659" s="8">
        <v>0</v>
      </c>
      <c r="V659" s="8">
        <v>0</v>
      </c>
      <c r="W659" s="8">
        <v>0</v>
      </c>
      <c r="X659" s="8">
        <v>0</v>
      </c>
      <c r="Y659" s="8">
        <v>0</v>
      </c>
      <c r="Z659" s="8">
        <v>0</v>
      </c>
      <c r="AA659" s="8">
        <v>0</v>
      </c>
      <c r="AB659" s="8">
        <v>0</v>
      </c>
      <c r="AC659" s="8">
        <v>0</v>
      </c>
      <c r="AD659" s="8">
        <v>0</v>
      </c>
      <c r="AE659" s="8">
        <v>0</v>
      </c>
      <c r="AF659" s="8">
        <v>0</v>
      </c>
      <c r="AG659" s="8">
        <v>0</v>
      </c>
      <c r="AH659" s="8">
        <v>0</v>
      </c>
      <c r="AI659" s="8">
        <v>0</v>
      </c>
      <c r="AJ659" s="8">
        <v>0</v>
      </c>
      <c r="AK659" s="8">
        <v>0</v>
      </c>
      <c r="AL659" s="2"/>
      <c r="AM659" s="51">
        <f>SUM(D659:AK659)</f>
        <v>1</v>
      </c>
      <c r="AN659" s="7">
        <v>1</v>
      </c>
      <c r="AO659" s="256">
        <f>AM659/AM$664</f>
        <v>2.9411764705882353E-2</v>
      </c>
      <c r="AP659" s="2"/>
      <c r="AQ659" s="2"/>
      <c r="AR659" s="2"/>
      <c r="AS659" s="2"/>
      <c r="AT659" s="2"/>
      <c r="AU659" s="2"/>
      <c r="AV659" s="2"/>
      <c r="AW659" s="2"/>
      <c r="AX659" s="2"/>
      <c r="AY659" s="2"/>
      <c r="AZ659" s="2"/>
      <c r="BA659" s="2"/>
      <c r="BB659" s="2"/>
      <c r="BC659" s="2"/>
      <c r="BD659" s="2"/>
      <c r="BE659" s="2"/>
    </row>
    <row r="660" spans="1:57" ht="18.5" x14ac:dyDescent="0.35">
      <c r="A660" s="61">
        <v>2</v>
      </c>
      <c r="B660" s="85">
        <v>2</v>
      </c>
      <c r="C660" s="11" t="s">
        <v>374</v>
      </c>
      <c r="D660" s="386">
        <v>0</v>
      </c>
      <c r="E660" s="386">
        <v>1</v>
      </c>
      <c r="F660" s="386">
        <v>0</v>
      </c>
      <c r="G660" s="386">
        <v>0</v>
      </c>
      <c r="H660" s="386">
        <v>0</v>
      </c>
      <c r="I660" s="386">
        <v>0</v>
      </c>
      <c r="J660" s="386">
        <v>0</v>
      </c>
      <c r="K660" s="386">
        <v>0</v>
      </c>
      <c r="L660" s="386">
        <v>0</v>
      </c>
      <c r="M660" s="386">
        <v>0</v>
      </c>
      <c r="N660" s="386">
        <v>0</v>
      </c>
      <c r="O660" s="386">
        <v>0</v>
      </c>
      <c r="P660" s="386">
        <v>0</v>
      </c>
      <c r="Q660" s="386">
        <v>0</v>
      </c>
      <c r="R660" s="8">
        <v>0</v>
      </c>
      <c r="S660" s="8">
        <v>0</v>
      </c>
      <c r="T660" s="8">
        <v>0</v>
      </c>
      <c r="U660" s="8">
        <v>0</v>
      </c>
      <c r="V660" s="8">
        <v>0</v>
      </c>
      <c r="W660" s="8">
        <v>0</v>
      </c>
      <c r="X660" s="8">
        <v>0</v>
      </c>
      <c r="Y660" s="8">
        <v>0</v>
      </c>
      <c r="Z660" s="8">
        <v>0</v>
      </c>
      <c r="AA660" s="8">
        <v>0</v>
      </c>
      <c r="AB660" s="8">
        <v>0</v>
      </c>
      <c r="AC660" s="8">
        <v>0</v>
      </c>
      <c r="AD660" s="8">
        <v>0</v>
      </c>
      <c r="AE660" s="8">
        <v>0</v>
      </c>
      <c r="AF660" s="8">
        <v>0</v>
      </c>
      <c r="AG660" s="8">
        <v>0</v>
      </c>
      <c r="AH660" s="8">
        <v>0</v>
      </c>
      <c r="AI660" s="8">
        <v>0</v>
      </c>
      <c r="AJ660" s="8">
        <v>0</v>
      </c>
      <c r="AK660" s="8">
        <v>0</v>
      </c>
      <c r="AL660" s="2"/>
      <c r="AM660" s="51">
        <f t="shared" ref="AM660:AM663" si="91">SUM(D660:AK660)</f>
        <v>1</v>
      </c>
      <c r="AN660" s="7">
        <v>2</v>
      </c>
      <c r="AO660" s="256">
        <f t="shared" ref="AO660:AO663" si="92">AM660/AM$664</f>
        <v>2.9411764705882353E-2</v>
      </c>
      <c r="AP660" s="2"/>
      <c r="AQ660" s="2"/>
      <c r="AR660" s="2"/>
      <c r="AS660" s="2"/>
      <c r="AT660" s="2"/>
      <c r="AU660" s="2"/>
      <c r="AV660" s="2"/>
      <c r="AW660" s="2"/>
      <c r="AX660" s="2"/>
      <c r="AY660" s="2"/>
      <c r="AZ660" s="2"/>
      <c r="BA660" s="2"/>
      <c r="BB660" s="2"/>
      <c r="BC660" s="2"/>
      <c r="BD660" s="2"/>
      <c r="BE660" s="2"/>
    </row>
    <row r="661" spans="1:57" ht="18.5" x14ac:dyDescent="0.35">
      <c r="A661" s="61">
        <v>3</v>
      </c>
      <c r="B661" s="86">
        <v>3</v>
      </c>
      <c r="C661" s="11" t="s">
        <v>375</v>
      </c>
      <c r="D661" s="386">
        <v>0</v>
      </c>
      <c r="E661" s="386">
        <v>0</v>
      </c>
      <c r="F661" s="386">
        <v>0</v>
      </c>
      <c r="G661" s="386">
        <v>0</v>
      </c>
      <c r="H661" s="386">
        <v>0</v>
      </c>
      <c r="I661" s="386">
        <v>0</v>
      </c>
      <c r="J661" s="386">
        <v>0</v>
      </c>
      <c r="K661" s="386">
        <v>0</v>
      </c>
      <c r="L661" s="386">
        <v>0</v>
      </c>
      <c r="M661" s="386">
        <v>0</v>
      </c>
      <c r="N661" s="386">
        <v>1</v>
      </c>
      <c r="O661" s="386">
        <v>0</v>
      </c>
      <c r="P661" s="386">
        <v>0</v>
      </c>
      <c r="Q661" s="386">
        <v>1</v>
      </c>
      <c r="R661" s="8">
        <v>1</v>
      </c>
      <c r="S661" s="8">
        <v>0</v>
      </c>
      <c r="T661" s="8">
        <v>0</v>
      </c>
      <c r="U661" s="8">
        <v>0</v>
      </c>
      <c r="V661" s="8">
        <v>0</v>
      </c>
      <c r="W661" s="8">
        <v>0</v>
      </c>
      <c r="X661" s="8">
        <v>0</v>
      </c>
      <c r="Y661" s="8">
        <v>0</v>
      </c>
      <c r="Z661" s="8">
        <v>1</v>
      </c>
      <c r="AA661" s="8">
        <v>0</v>
      </c>
      <c r="AB661" s="8">
        <v>0</v>
      </c>
      <c r="AC661" s="8">
        <v>1</v>
      </c>
      <c r="AD661" s="8">
        <v>0</v>
      </c>
      <c r="AE661" s="8">
        <v>0</v>
      </c>
      <c r="AF661" s="8">
        <v>0</v>
      </c>
      <c r="AG661" s="8">
        <v>0</v>
      </c>
      <c r="AH661" s="8">
        <v>0</v>
      </c>
      <c r="AI661" s="8">
        <v>0</v>
      </c>
      <c r="AJ661" s="8">
        <v>0</v>
      </c>
      <c r="AK661" s="8">
        <v>1</v>
      </c>
      <c r="AL661" s="2"/>
      <c r="AM661" s="51">
        <f t="shared" si="91"/>
        <v>6</v>
      </c>
      <c r="AN661" s="7">
        <v>3</v>
      </c>
      <c r="AO661" s="256">
        <f t="shared" si="92"/>
        <v>0.17647058823529413</v>
      </c>
      <c r="AP661" s="2"/>
      <c r="AQ661" s="2"/>
      <c r="AR661" s="2"/>
      <c r="AS661" s="2"/>
      <c r="AT661" s="2"/>
      <c r="AU661" s="2"/>
      <c r="AV661" s="2"/>
      <c r="AW661" s="2"/>
      <c r="AX661" s="2"/>
      <c r="AY661" s="2"/>
      <c r="AZ661" s="2"/>
      <c r="BA661" s="2"/>
      <c r="BB661" s="2"/>
      <c r="BC661" s="2"/>
      <c r="BD661" s="2"/>
      <c r="BE661" s="2"/>
    </row>
    <row r="662" spans="1:57" ht="18.5" x14ac:dyDescent="0.35">
      <c r="A662" s="61">
        <v>4</v>
      </c>
      <c r="B662" s="87">
        <v>4</v>
      </c>
      <c r="C662" s="11" t="s">
        <v>376</v>
      </c>
      <c r="D662" s="386">
        <v>1</v>
      </c>
      <c r="E662" s="386">
        <v>0</v>
      </c>
      <c r="F662" s="386">
        <v>0</v>
      </c>
      <c r="G662" s="386">
        <v>1</v>
      </c>
      <c r="H662" s="386">
        <v>1</v>
      </c>
      <c r="I662" s="386">
        <v>1</v>
      </c>
      <c r="J662" s="386">
        <v>0</v>
      </c>
      <c r="K662" s="386">
        <v>0</v>
      </c>
      <c r="L662" s="386">
        <v>1</v>
      </c>
      <c r="M662" s="386">
        <v>1</v>
      </c>
      <c r="N662" s="386">
        <v>0</v>
      </c>
      <c r="O662" s="386">
        <v>1</v>
      </c>
      <c r="P662" s="386">
        <v>1</v>
      </c>
      <c r="Q662" s="386">
        <v>0</v>
      </c>
      <c r="R662" s="8">
        <v>0</v>
      </c>
      <c r="S662" s="8">
        <v>1</v>
      </c>
      <c r="T662" s="8">
        <v>0</v>
      </c>
      <c r="U662" s="8">
        <v>1</v>
      </c>
      <c r="V662" s="8">
        <v>0</v>
      </c>
      <c r="W662" s="8">
        <v>1</v>
      </c>
      <c r="X662" s="8">
        <v>0</v>
      </c>
      <c r="Y662" s="8">
        <v>1</v>
      </c>
      <c r="Z662" s="8">
        <v>0</v>
      </c>
      <c r="AA662" s="8">
        <v>1</v>
      </c>
      <c r="AB662" s="8">
        <v>1</v>
      </c>
      <c r="AC662" s="8">
        <v>0</v>
      </c>
      <c r="AD662" s="8">
        <v>0</v>
      </c>
      <c r="AE662" s="8">
        <v>1</v>
      </c>
      <c r="AF662" s="8">
        <v>1</v>
      </c>
      <c r="AG662" s="8">
        <v>1</v>
      </c>
      <c r="AH662" s="8">
        <v>1</v>
      </c>
      <c r="AI662" s="8">
        <v>1</v>
      </c>
      <c r="AJ662" s="8">
        <v>1</v>
      </c>
      <c r="AK662" s="8">
        <v>0</v>
      </c>
      <c r="AL662" s="2"/>
      <c r="AM662" s="51">
        <f t="shared" si="91"/>
        <v>20</v>
      </c>
      <c r="AN662" s="7">
        <v>4</v>
      </c>
      <c r="AO662" s="256">
        <f t="shared" si="92"/>
        <v>0.58823529411764708</v>
      </c>
      <c r="AP662" s="2"/>
      <c r="AQ662" s="2"/>
      <c r="AR662" s="2"/>
      <c r="AS662" s="2"/>
      <c r="AT662" s="2"/>
      <c r="AU662" s="2"/>
      <c r="AV662" s="2"/>
      <c r="AW662" s="2"/>
      <c r="AX662" s="2"/>
      <c r="AY662" s="2"/>
      <c r="AZ662" s="2"/>
      <c r="BA662" s="2"/>
      <c r="BB662" s="2"/>
      <c r="BC662" s="2"/>
      <c r="BD662" s="2"/>
      <c r="BE662" s="2"/>
    </row>
    <row r="663" spans="1:57" ht="18.5" x14ac:dyDescent="0.35">
      <c r="A663" s="61">
        <v>5</v>
      </c>
      <c r="B663" s="88">
        <v>5</v>
      </c>
      <c r="C663" s="11" t="s">
        <v>377</v>
      </c>
      <c r="D663" s="387">
        <v>0</v>
      </c>
      <c r="E663" s="387">
        <v>0</v>
      </c>
      <c r="F663" s="387">
        <v>1</v>
      </c>
      <c r="G663" s="387">
        <v>0</v>
      </c>
      <c r="H663" s="387">
        <v>0</v>
      </c>
      <c r="I663" s="387">
        <v>0</v>
      </c>
      <c r="J663" s="387">
        <v>1</v>
      </c>
      <c r="K663" s="387">
        <v>0</v>
      </c>
      <c r="L663" s="387">
        <v>0</v>
      </c>
      <c r="M663" s="387">
        <v>0</v>
      </c>
      <c r="N663" s="387">
        <v>0</v>
      </c>
      <c r="O663" s="387">
        <v>0</v>
      </c>
      <c r="P663" s="387">
        <v>0</v>
      </c>
      <c r="Q663" s="387">
        <v>0</v>
      </c>
      <c r="R663" s="382">
        <v>0</v>
      </c>
      <c r="S663" s="382">
        <v>0</v>
      </c>
      <c r="T663" s="382">
        <v>1</v>
      </c>
      <c r="U663" s="382">
        <v>0</v>
      </c>
      <c r="V663" s="382">
        <v>1</v>
      </c>
      <c r="W663" s="382">
        <v>0</v>
      </c>
      <c r="X663" s="382">
        <v>1</v>
      </c>
      <c r="Y663" s="382">
        <v>0</v>
      </c>
      <c r="Z663" s="382">
        <v>0</v>
      </c>
      <c r="AA663" s="8">
        <v>0</v>
      </c>
      <c r="AB663" s="8">
        <v>0</v>
      </c>
      <c r="AC663" s="8">
        <v>0</v>
      </c>
      <c r="AD663" s="8">
        <v>1</v>
      </c>
      <c r="AE663" s="8">
        <v>0</v>
      </c>
      <c r="AF663" s="8">
        <v>0</v>
      </c>
      <c r="AG663" s="8">
        <v>0</v>
      </c>
      <c r="AH663" s="8">
        <v>0</v>
      </c>
      <c r="AI663" s="8">
        <v>0</v>
      </c>
      <c r="AJ663" s="8">
        <v>0</v>
      </c>
      <c r="AK663" s="8">
        <v>0</v>
      </c>
      <c r="AL663" s="2"/>
      <c r="AM663" s="51">
        <f t="shared" si="91"/>
        <v>6</v>
      </c>
      <c r="AN663" s="7">
        <v>5</v>
      </c>
      <c r="AO663" s="256">
        <f t="shared" si="92"/>
        <v>0.17647058823529413</v>
      </c>
      <c r="AP663" s="2"/>
      <c r="AQ663" s="2"/>
      <c r="AR663" s="2"/>
      <c r="AS663" s="2"/>
      <c r="AT663" s="2"/>
      <c r="AU663" s="2"/>
      <c r="AV663" s="2"/>
      <c r="AW663" s="2"/>
      <c r="AX663" s="2"/>
      <c r="AY663" s="2"/>
      <c r="AZ663" s="2"/>
      <c r="BA663" s="2"/>
      <c r="BB663" s="2"/>
      <c r="BC663" s="2"/>
      <c r="BD663" s="2"/>
      <c r="BE663" s="2"/>
    </row>
    <row r="664" spans="1:57" ht="18.5" x14ac:dyDescent="0.35">
      <c r="A664" s="2"/>
      <c r="B664" s="2"/>
      <c r="C664" s="381" t="s">
        <v>424</v>
      </c>
      <c r="D664" s="384">
        <f>($B$7*D659)+($B$8*D660)+($B$9*D661)+($B$10*D662)+($B$11*D663)</f>
        <v>4</v>
      </c>
      <c r="E664" s="383">
        <f t="shared" ref="E664:AK664" si="93">($B$7*E659)+($B$8*E660)+($B$9*E661)+($B$10*E662)+($B$11*E663)</f>
        <v>2</v>
      </c>
      <c r="F664" s="384">
        <f t="shared" si="93"/>
        <v>5</v>
      </c>
      <c r="G664" s="383">
        <f t="shared" si="93"/>
        <v>4</v>
      </c>
      <c r="H664" s="332">
        <f t="shared" si="93"/>
        <v>4</v>
      </c>
      <c r="I664" s="332">
        <f t="shared" si="93"/>
        <v>4</v>
      </c>
      <c r="J664" s="384">
        <f t="shared" si="93"/>
        <v>5</v>
      </c>
      <c r="K664" s="383">
        <f t="shared" si="93"/>
        <v>1</v>
      </c>
      <c r="L664" s="332">
        <f t="shared" si="93"/>
        <v>4</v>
      </c>
      <c r="M664" s="384">
        <f t="shared" si="93"/>
        <v>4</v>
      </c>
      <c r="N664" s="332">
        <f t="shared" si="93"/>
        <v>3</v>
      </c>
      <c r="O664" s="332">
        <f t="shared" si="93"/>
        <v>4</v>
      </c>
      <c r="P664" s="332">
        <f t="shared" si="93"/>
        <v>4</v>
      </c>
      <c r="Q664" s="332">
        <f t="shared" si="93"/>
        <v>3</v>
      </c>
      <c r="R664" s="384">
        <f t="shared" si="93"/>
        <v>3</v>
      </c>
      <c r="S664" s="332">
        <f t="shared" si="93"/>
        <v>4</v>
      </c>
      <c r="T664" s="332">
        <f t="shared" si="93"/>
        <v>5</v>
      </c>
      <c r="U664" s="332">
        <f t="shared" si="93"/>
        <v>4</v>
      </c>
      <c r="V664" s="384">
        <f t="shared" si="93"/>
        <v>5</v>
      </c>
      <c r="W664" s="332">
        <f t="shared" si="93"/>
        <v>4</v>
      </c>
      <c r="X664" s="384">
        <f t="shared" si="93"/>
        <v>5</v>
      </c>
      <c r="Y664" s="384">
        <f t="shared" si="93"/>
        <v>4</v>
      </c>
      <c r="Z664" s="384">
        <f t="shared" si="93"/>
        <v>3</v>
      </c>
      <c r="AA664" s="2">
        <f t="shared" si="93"/>
        <v>4</v>
      </c>
      <c r="AB664" s="2">
        <f t="shared" si="93"/>
        <v>4</v>
      </c>
      <c r="AC664" s="2">
        <f t="shared" si="93"/>
        <v>3</v>
      </c>
      <c r="AD664" s="2">
        <f t="shared" si="93"/>
        <v>5</v>
      </c>
      <c r="AE664" s="2">
        <f t="shared" si="93"/>
        <v>4</v>
      </c>
      <c r="AF664" s="2">
        <f t="shared" si="93"/>
        <v>4</v>
      </c>
      <c r="AG664" s="2">
        <f t="shared" si="93"/>
        <v>4</v>
      </c>
      <c r="AH664" s="2">
        <f t="shared" si="93"/>
        <v>4</v>
      </c>
      <c r="AI664" s="2">
        <f t="shared" si="93"/>
        <v>4</v>
      </c>
      <c r="AJ664" s="2">
        <f t="shared" si="93"/>
        <v>4</v>
      </c>
      <c r="AK664" s="2">
        <f t="shared" si="93"/>
        <v>3</v>
      </c>
      <c r="AL664" s="2"/>
      <c r="AM664" s="9">
        <f>SUM(AM659:AM663)</f>
        <v>34</v>
      </c>
      <c r="AN664" s="2"/>
      <c r="AO664" s="10">
        <f>SUM(AO659:AO663)</f>
        <v>1</v>
      </c>
      <c r="AP664" s="2"/>
      <c r="AQ664" s="2"/>
      <c r="AR664" s="2"/>
      <c r="AS664" s="2"/>
      <c r="AT664" s="2"/>
      <c r="AU664" s="2"/>
      <c r="AV664" s="2"/>
      <c r="AW664" s="2"/>
      <c r="AX664" s="2"/>
      <c r="AY664" s="2"/>
      <c r="AZ664" s="2"/>
      <c r="BA664" s="2"/>
      <c r="BB664" s="2"/>
      <c r="BC664" s="2"/>
      <c r="BD664" s="2"/>
      <c r="BE664" s="2"/>
    </row>
    <row r="665" spans="1:57" ht="18.5" x14ac:dyDescent="0.35">
      <c r="A665" s="2"/>
      <c r="B665" s="2"/>
      <c r="C665" s="381" t="s">
        <v>423</v>
      </c>
      <c r="D665" s="332">
        <v>3</v>
      </c>
      <c r="E665" s="332">
        <v>4</v>
      </c>
      <c r="F665" s="332">
        <v>4</v>
      </c>
      <c r="G665" s="332">
        <v>5</v>
      </c>
      <c r="H665" s="332">
        <v>4</v>
      </c>
      <c r="I665" s="332">
        <v>4</v>
      </c>
      <c r="J665" s="332">
        <v>4</v>
      </c>
      <c r="K665" s="332">
        <v>2</v>
      </c>
      <c r="L665" s="332">
        <v>4</v>
      </c>
      <c r="M665" s="332">
        <v>2</v>
      </c>
      <c r="N665" s="332">
        <v>3</v>
      </c>
      <c r="O665" s="332">
        <v>4</v>
      </c>
      <c r="P665" s="332">
        <v>4</v>
      </c>
      <c r="Q665" s="396"/>
      <c r="R665" s="332">
        <v>1</v>
      </c>
      <c r="S665" s="332">
        <v>4</v>
      </c>
      <c r="T665" s="332">
        <v>5</v>
      </c>
      <c r="U665" s="332">
        <v>4</v>
      </c>
      <c r="V665" s="332">
        <v>4</v>
      </c>
      <c r="W665" s="332">
        <v>4</v>
      </c>
      <c r="X665" s="332">
        <v>4</v>
      </c>
      <c r="Y665" s="332">
        <v>3</v>
      </c>
      <c r="Z665" s="332">
        <v>2</v>
      </c>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row>
    <row r="666" spans="1:57" x14ac:dyDescent="0.35">
      <c r="A666" s="2"/>
      <c r="B666" s="2"/>
      <c r="C666" s="2"/>
      <c r="D666" s="2"/>
      <c r="E666" s="2"/>
      <c r="F666" s="2"/>
      <c r="G666" s="2"/>
      <c r="H666" s="2"/>
      <c r="I666" s="2"/>
      <c r="J666" s="2"/>
      <c r="K666" s="2"/>
      <c r="L666" s="2"/>
      <c r="M666" s="2"/>
      <c r="N666" s="2"/>
      <c r="O666" s="2"/>
      <c r="P666" s="2"/>
      <c r="Q666" s="395"/>
      <c r="R666" s="2" t="s">
        <v>425</v>
      </c>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row>
    <row r="667" spans="1:57" x14ac:dyDescent="0.3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row>
    <row r="668" spans="1:57" x14ac:dyDescent="0.3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row>
    <row r="669" spans="1:57" x14ac:dyDescent="0.3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row>
    <row r="670" spans="1:57" ht="21" x14ac:dyDescent="0.35">
      <c r="A670" s="46" t="s">
        <v>380</v>
      </c>
      <c r="B670" s="76"/>
      <c r="C670" s="19" t="s">
        <v>381</v>
      </c>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row>
    <row r="671" spans="1:57" x14ac:dyDescent="0.3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row>
    <row r="672" spans="1:57" ht="37" x14ac:dyDescent="0.35">
      <c r="A672" s="56" t="s">
        <v>382</v>
      </c>
      <c r="B672" s="27"/>
      <c r="C672" s="16" t="s">
        <v>383</v>
      </c>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row>
    <row r="673" spans="1:57" x14ac:dyDescent="0.35">
      <c r="A673" s="2"/>
      <c r="B673" s="2"/>
      <c r="C673" s="2"/>
      <c r="D673" s="337" t="s">
        <v>20</v>
      </c>
      <c r="E673" s="335" t="s">
        <v>21</v>
      </c>
      <c r="F673" s="334" t="s">
        <v>23</v>
      </c>
      <c r="G673" s="334" t="s">
        <v>26</v>
      </c>
      <c r="H673" s="334" t="s">
        <v>29</v>
      </c>
      <c r="I673" s="334" t="s">
        <v>32</v>
      </c>
      <c r="J673" s="334" t="s">
        <v>35</v>
      </c>
      <c r="K673" s="334" t="s">
        <v>38</v>
      </c>
      <c r="L673" s="334" t="s">
        <v>41</v>
      </c>
      <c r="M673" s="334" t="s">
        <v>44</v>
      </c>
      <c r="N673" s="334" t="s">
        <v>47</v>
      </c>
      <c r="O673" s="334" t="s">
        <v>50</v>
      </c>
      <c r="P673" s="334" t="s">
        <v>51</v>
      </c>
      <c r="Q673" s="334" t="s">
        <v>52</v>
      </c>
      <c r="R673" s="334" t="s">
        <v>53</v>
      </c>
      <c r="S673" s="334" t="s">
        <v>54</v>
      </c>
      <c r="T673" s="334" t="s">
        <v>55</v>
      </c>
      <c r="U673" s="334" t="s">
        <v>56</v>
      </c>
      <c r="V673" s="334" t="s">
        <v>57</v>
      </c>
      <c r="W673" s="334" t="s">
        <v>58</v>
      </c>
      <c r="X673" s="334" t="s">
        <v>59</v>
      </c>
      <c r="Y673" s="334" t="s">
        <v>60</v>
      </c>
      <c r="Z673" s="334" t="s">
        <v>61</v>
      </c>
      <c r="AA673" s="334" t="s">
        <v>62</v>
      </c>
      <c r="AB673" s="334" t="s">
        <v>63</v>
      </c>
      <c r="AC673" s="334" t="s">
        <v>64</v>
      </c>
      <c r="AD673" s="334" t="s">
        <v>65</v>
      </c>
      <c r="AE673" s="334" t="s">
        <v>66</v>
      </c>
      <c r="AF673" s="334" t="s">
        <v>67</v>
      </c>
      <c r="AG673" s="334" t="s">
        <v>68</v>
      </c>
      <c r="AH673" s="334" t="s">
        <v>69</v>
      </c>
      <c r="AI673" s="334" t="s">
        <v>70</v>
      </c>
      <c r="AJ673" s="334" t="s">
        <v>71</v>
      </c>
      <c r="AK673" s="336" t="s">
        <v>72</v>
      </c>
      <c r="AL673" s="2"/>
      <c r="AM673" s="6" t="s">
        <v>179</v>
      </c>
      <c r="AN673" s="7" t="s">
        <v>189</v>
      </c>
      <c r="AO673" s="7" t="s">
        <v>190</v>
      </c>
      <c r="AP673" s="2"/>
      <c r="AQ673" s="2"/>
      <c r="AR673" s="2"/>
      <c r="AS673" s="2"/>
      <c r="AT673" s="2"/>
      <c r="AU673" s="2"/>
      <c r="AV673" s="2"/>
      <c r="AW673" s="2"/>
      <c r="AX673" s="2"/>
      <c r="AY673" s="2"/>
      <c r="AZ673" s="2"/>
      <c r="BA673" s="2"/>
      <c r="BB673" s="2"/>
      <c r="BC673" s="2"/>
      <c r="BD673" s="2"/>
      <c r="BE673" s="2"/>
    </row>
    <row r="674" spans="1:57" x14ac:dyDescent="0.35">
      <c r="A674" s="61">
        <v>1</v>
      </c>
      <c r="B674" s="89">
        <v>1</v>
      </c>
      <c r="C674" s="11" t="s">
        <v>290</v>
      </c>
      <c r="D674" s="386">
        <v>0</v>
      </c>
      <c r="E674" s="386">
        <v>0</v>
      </c>
      <c r="F674" s="386">
        <v>0</v>
      </c>
      <c r="G674" s="386">
        <v>0</v>
      </c>
      <c r="H674" s="386">
        <v>0</v>
      </c>
      <c r="I674" s="386">
        <v>1</v>
      </c>
      <c r="J674" s="386">
        <v>0</v>
      </c>
      <c r="K674" s="386">
        <v>1</v>
      </c>
      <c r="L674" s="386">
        <v>0</v>
      </c>
      <c r="M674" s="386">
        <v>0</v>
      </c>
      <c r="N674" s="386">
        <v>0</v>
      </c>
      <c r="O674" s="386">
        <v>0</v>
      </c>
      <c r="P674" s="386">
        <v>0</v>
      </c>
      <c r="Q674" s="386">
        <v>1</v>
      </c>
      <c r="R674" s="8">
        <v>0</v>
      </c>
      <c r="S674" s="8">
        <v>0</v>
      </c>
      <c r="T674" s="8">
        <v>0</v>
      </c>
      <c r="U674" s="8">
        <v>0</v>
      </c>
      <c r="V674" s="8">
        <v>0</v>
      </c>
      <c r="W674" s="8">
        <v>0</v>
      </c>
      <c r="X674" s="8">
        <v>0</v>
      </c>
      <c r="Y674" s="8">
        <v>0</v>
      </c>
      <c r="Z674" s="8">
        <v>0</v>
      </c>
      <c r="AA674" s="8">
        <v>0</v>
      </c>
      <c r="AB674" s="8">
        <v>0</v>
      </c>
      <c r="AC674" s="8">
        <v>1</v>
      </c>
      <c r="AD674" s="8">
        <v>0</v>
      </c>
      <c r="AE674" s="8">
        <v>0</v>
      </c>
      <c r="AF674" s="8">
        <v>0</v>
      </c>
      <c r="AG674" s="8">
        <v>0</v>
      </c>
      <c r="AH674" s="8">
        <v>0</v>
      </c>
      <c r="AI674" s="8">
        <v>0</v>
      </c>
      <c r="AJ674" s="8">
        <v>0</v>
      </c>
      <c r="AK674" s="8">
        <v>0</v>
      </c>
      <c r="AL674" s="2"/>
      <c r="AM674" s="51">
        <f>SUM(D674:AK674)</f>
        <v>4</v>
      </c>
      <c r="AN674" s="7">
        <v>1</v>
      </c>
      <c r="AO674" s="256">
        <f>AM674/AM$677</f>
        <v>0.11764705882352941</v>
      </c>
      <c r="AP674" s="2"/>
      <c r="AQ674" s="2"/>
      <c r="AR674" s="2"/>
      <c r="AS674" s="2"/>
      <c r="AT674" s="2"/>
      <c r="AU674" s="2"/>
      <c r="AV674" s="2"/>
      <c r="AW674" s="2"/>
      <c r="AX674" s="2"/>
      <c r="AY674" s="2"/>
      <c r="AZ674" s="2"/>
      <c r="BA674" s="2"/>
      <c r="BB674" s="2"/>
      <c r="BC674" s="2"/>
      <c r="BD674" s="2"/>
      <c r="BE674" s="2"/>
    </row>
    <row r="675" spans="1:57" x14ac:dyDescent="0.35">
      <c r="A675" s="61">
        <v>3</v>
      </c>
      <c r="B675" s="90">
        <v>3</v>
      </c>
      <c r="C675" s="11" t="s">
        <v>384</v>
      </c>
      <c r="D675" s="386">
        <v>0</v>
      </c>
      <c r="E675" s="386">
        <v>1</v>
      </c>
      <c r="F675" s="386">
        <v>0</v>
      </c>
      <c r="G675" s="386">
        <v>0</v>
      </c>
      <c r="H675" s="386">
        <v>1</v>
      </c>
      <c r="I675" s="386">
        <v>0</v>
      </c>
      <c r="J675" s="386">
        <v>1</v>
      </c>
      <c r="K675" s="386">
        <v>0</v>
      </c>
      <c r="L675" s="386">
        <v>1</v>
      </c>
      <c r="M675" s="386">
        <v>1</v>
      </c>
      <c r="N675" s="386">
        <v>1</v>
      </c>
      <c r="O675" s="386">
        <v>0</v>
      </c>
      <c r="P675" s="386">
        <v>0</v>
      </c>
      <c r="Q675" s="386">
        <v>0</v>
      </c>
      <c r="R675" s="8">
        <v>0</v>
      </c>
      <c r="S675" s="8">
        <v>0</v>
      </c>
      <c r="T675" s="8">
        <v>0</v>
      </c>
      <c r="U675" s="8">
        <v>0</v>
      </c>
      <c r="V675" s="8">
        <v>1</v>
      </c>
      <c r="W675" s="8">
        <v>1</v>
      </c>
      <c r="X675" s="8">
        <v>0</v>
      </c>
      <c r="Y675" s="8">
        <v>0</v>
      </c>
      <c r="Z675" s="8">
        <v>1</v>
      </c>
      <c r="AA675" s="8">
        <v>1</v>
      </c>
      <c r="AB675" s="8">
        <v>0</v>
      </c>
      <c r="AC675" s="8">
        <v>0</v>
      </c>
      <c r="AD675" s="8">
        <v>1</v>
      </c>
      <c r="AE675" s="8">
        <v>1</v>
      </c>
      <c r="AF675" s="8">
        <v>1</v>
      </c>
      <c r="AG675" s="8">
        <v>0</v>
      </c>
      <c r="AH675" s="8">
        <v>1</v>
      </c>
      <c r="AI675" s="8">
        <v>1</v>
      </c>
      <c r="AJ675" s="8">
        <v>0</v>
      </c>
      <c r="AK675" s="8">
        <v>0</v>
      </c>
      <c r="AL675" s="2"/>
      <c r="AM675" s="51">
        <f t="shared" ref="AM675:AM676" si="94">SUM(D675:AK675)</f>
        <v>15</v>
      </c>
      <c r="AN675" s="7">
        <v>3</v>
      </c>
      <c r="AO675" s="256">
        <f t="shared" ref="AO675:AO676" si="95">AM675/AM$677</f>
        <v>0.44117647058823528</v>
      </c>
      <c r="AP675" s="2"/>
      <c r="AQ675" s="2"/>
      <c r="AR675" s="2"/>
      <c r="AS675" s="2"/>
      <c r="AT675" s="2"/>
      <c r="AU675" s="2"/>
      <c r="AV675" s="2"/>
      <c r="AW675" s="2"/>
      <c r="AX675" s="2"/>
      <c r="AY675" s="2"/>
      <c r="AZ675" s="2"/>
      <c r="BA675" s="2"/>
      <c r="BB675" s="2"/>
      <c r="BC675" s="2"/>
      <c r="BD675" s="2"/>
      <c r="BE675" s="2"/>
    </row>
    <row r="676" spans="1:57" x14ac:dyDescent="0.35">
      <c r="A676" s="61">
        <v>5</v>
      </c>
      <c r="B676" s="91">
        <v>5</v>
      </c>
      <c r="C676" s="11" t="s">
        <v>324</v>
      </c>
      <c r="D676" s="387">
        <v>1</v>
      </c>
      <c r="E676" s="387">
        <v>0</v>
      </c>
      <c r="F676" s="387">
        <v>1</v>
      </c>
      <c r="G676" s="387">
        <v>1</v>
      </c>
      <c r="H676" s="387">
        <v>0</v>
      </c>
      <c r="I676" s="387">
        <v>0</v>
      </c>
      <c r="J676" s="387">
        <v>0</v>
      </c>
      <c r="K676" s="387">
        <v>0</v>
      </c>
      <c r="L676" s="387">
        <v>0</v>
      </c>
      <c r="M676" s="387">
        <v>0</v>
      </c>
      <c r="N676" s="387">
        <v>0</v>
      </c>
      <c r="O676" s="387">
        <v>1</v>
      </c>
      <c r="P676" s="387">
        <v>1</v>
      </c>
      <c r="Q676" s="387">
        <v>0</v>
      </c>
      <c r="R676" s="382">
        <v>1</v>
      </c>
      <c r="S676" s="382">
        <v>1</v>
      </c>
      <c r="T676" s="382">
        <v>1</v>
      </c>
      <c r="U676" s="382">
        <v>1</v>
      </c>
      <c r="V676" s="382">
        <v>0</v>
      </c>
      <c r="W676" s="382">
        <v>0</v>
      </c>
      <c r="X676" s="382">
        <v>1</v>
      </c>
      <c r="Y676" s="382">
        <v>1</v>
      </c>
      <c r="Z676" s="382">
        <v>0</v>
      </c>
      <c r="AA676" s="8">
        <v>0</v>
      </c>
      <c r="AB676" s="8">
        <v>1</v>
      </c>
      <c r="AC676" s="8">
        <v>0</v>
      </c>
      <c r="AD676" s="8">
        <v>0</v>
      </c>
      <c r="AE676" s="8">
        <v>0</v>
      </c>
      <c r="AF676" s="8">
        <v>0</v>
      </c>
      <c r="AG676" s="8">
        <v>1</v>
      </c>
      <c r="AH676" s="8">
        <v>0</v>
      </c>
      <c r="AI676" s="8">
        <v>0</v>
      </c>
      <c r="AJ676" s="8">
        <v>1</v>
      </c>
      <c r="AK676" s="8">
        <v>1</v>
      </c>
      <c r="AL676" s="2"/>
      <c r="AM676" s="51">
        <f t="shared" si="94"/>
        <v>15</v>
      </c>
      <c r="AN676" s="7">
        <v>5</v>
      </c>
      <c r="AO676" s="256">
        <f t="shared" si="95"/>
        <v>0.44117647058823528</v>
      </c>
      <c r="AP676" s="2"/>
      <c r="AQ676" s="2"/>
      <c r="AR676" s="2"/>
      <c r="AS676" s="2"/>
      <c r="AT676" s="2"/>
      <c r="AU676" s="2"/>
      <c r="AV676" s="2"/>
      <c r="AW676" s="2"/>
      <c r="AX676" s="2"/>
      <c r="AY676" s="2"/>
      <c r="AZ676" s="2"/>
      <c r="BA676" s="2"/>
      <c r="BB676" s="2"/>
      <c r="BC676" s="2"/>
      <c r="BD676" s="2"/>
      <c r="BE676" s="2"/>
    </row>
    <row r="677" spans="1:57" ht="18.5" x14ac:dyDescent="0.35">
      <c r="A677" s="2"/>
      <c r="B677" s="2"/>
      <c r="C677" s="381" t="s">
        <v>424</v>
      </c>
      <c r="D677" s="384">
        <f t="shared" ref="D677:AK677" si="96">($A$674*D674)+($A$675*D675)+($A$676*D676)</f>
        <v>5</v>
      </c>
      <c r="E677" s="332">
        <f t="shared" si="96"/>
        <v>3</v>
      </c>
      <c r="F677" s="332">
        <f t="shared" si="96"/>
        <v>5</v>
      </c>
      <c r="G677" s="332">
        <f t="shared" si="96"/>
        <v>5</v>
      </c>
      <c r="H677" s="332">
        <f t="shared" si="96"/>
        <v>3</v>
      </c>
      <c r="I677" s="383">
        <f t="shared" si="96"/>
        <v>1</v>
      </c>
      <c r="J677" s="332">
        <f t="shared" si="96"/>
        <v>3</v>
      </c>
      <c r="K677" s="383">
        <f t="shared" si="96"/>
        <v>1</v>
      </c>
      <c r="L677" s="384">
        <f t="shared" si="96"/>
        <v>3</v>
      </c>
      <c r="M677" s="332">
        <f t="shared" si="96"/>
        <v>3</v>
      </c>
      <c r="N677" s="332">
        <f t="shared" si="96"/>
        <v>3</v>
      </c>
      <c r="O677" s="332">
        <f t="shared" si="96"/>
        <v>5</v>
      </c>
      <c r="P677" s="332">
        <f t="shared" si="96"/>
        <v>5</v>
      </c>
      <c r="Q677" s="332">
        <f t="shared" si="96"/>
        <v>1</v>
      </c>
      <c r="R677" s="384">
        <f t="shared" si="96"/>
        <v>5</v>
      </c>
      <c r="S677" s="332">
        <f t="shared" si="96"/>
        <v>5</v>
      </c>
      <c r="T677" s="332">
        <f t="shared" si="96"/>
        <v>5</v>
      </c>
      <c r="U677" s="332">
        <f t="shared" si="96"/>
        <v>5</v>
      </c>
      <c r="V677" s="332">
        <f t="shared" si="96"/>
        <v>3</v>
      </c>
      <c r="W677" s="332">
        <f t="shared" si="96"/>
        <v>3</v>
      </c>
      <c r="X677" s="332">
        <f t="shared" si="96"/>
        <v>5</v>
      </c>
      <c r="Y677" s="332">
        <f t="shared" si="96"/>
        <v>5</v>
      </c>
      <c r="Z677" s="384">
        <f t="shared" si="96"/>
        <v>3</v>
      </c>
      <c r="AA677" s="2">
        <f t="shared" si="96"/>
        <v>3</v>
      </c>
      <c r="AB677" s="2">
        <f t="shared" si="96"/>
        <v>5</v>
      </c>
      <c r="AC677" s="2">
        <f t="shared" si="96"/>
        <v>1</v>
      </c>
      <c r="AD677" s="2">
        <f t="shared" si="96"/>
        <v>3</v>
      </c>
      <c r="AE677" s="2">
        <f t="shared" si="96"/>
        <v>3</v>
      </c>
      <c r="AF677" s="2">
        <f t="shared" si="96"/>
        <v>3</v>
      </c>
      <c r="AG677" s="2">
        <f t="shared" si="96"/>
        <v>5</v>
      </c>
      <c r="AH677" s="2">
        <f t="shared" si="96"/>
        <v>3</v>
      </c>
      <c r="AI677" s="2">
        <f t="shared" si="96"/>
        <v>3</v>
      </c>
      <c r="AJ677" s="2">
        <f t="shared" si="96"/>
        <v>5</v>
      </c>
      <c r="AK677" s="2">
        <f t="shared" si="96"/>
        <v>5</v>
      </c>
      <c r="AL677" s="2"/>
      <c r="AM677" s="9">
        <f>SUM(AM674:AM676)</f>
        <v>34</v>
      </c>
      <c r="AN677" s="2"/>
      <c r="AO677" s="10">
        <f>SUM(AO674:AO676)</f>
        <v>1</v>
      </c>
      <c r="AP677" s="2"/>
      <c r="AQ677" s="2"/>
      <c r="AR677" s="2"/>
      <c r="AS677" s="2"/>
      <c r="AT677" s="2"/>
      <c r="AU677" s="2"/>
      <c r="AV677" s="2"/>
      <c r="AW677" s="2"/>
      <c r="AX677" s="2"/>
      <c r="AY677" s="2"/>
      <c r="AZ677" s="2"/>
      <c r="BA677" s="2"/>
      <c r="BB677" s="2"/>
      <c r="BC677" s="2"/>
      <c r="BD677" s="2"/>
      <c r="BE677" s="2"/>
    </row>
    <row r="678" spans="1:57" ht="18.5" x14ac:dyDescent="0.35">
      <c r="A678" s="2"/>
      <c r="B678" s="2"/>
      <c r="C678" s="381" t="s">
        <v>423</v>
      </c>
      <c r="D678" s="332">
        <v>3</v>
      </c>
      <c r="E678" s="332">
        <v>3</v>
      </c>
      <c r="F678" s="332">
        <v>5</v>
      </c>
      <c r="G678" s="332">
        <v>5</v>
      </c>
      <c r="H678" s="332">
        <v>3</v>
      </c>
      <c r="I678" s="332">
        <v>3</v>
      </c>
      <c r="J678" s="332">
        <v>3</v>
      </c>
      <c r="K678" s="332">
        <v>3</v>
      </c>
      <c r="L678" s="332">
        <v>1</v>
      </c>
      <c r="M678" s="332">
        <v>3</v>
      </c>
      <c r="N678" s="332">
        <v>3</v>
      </c>
      <c r="O678" s="332">
        <v>5</v>
      </c>
      <c r="P678" s="332">
        <v>5</v>
      </c>
      <c r="Q678" s="396"/>
      <c r="R678" s="332">
        <v>3</v>
      </c>
      <c r="S678" s="332">
        <v>5</v>
      </c>
      <c r="T678" s="332">
        <v>5</v>
      </c>
      <c r="U678" s="332">
        <v>5</v>
      </c>
      <c r="V678" s="332">
        <v>3</v>
      </c>
      <c r="W678" s="332">
        <v>3</v>
      </c>
      <c r="X678" s="332">
        <v>5</v>
      </c>
      <c r="Y678" s="332">
        <v>5</v>
      </c>
      <c r="Z678" s="332">
        <v>1</v>
      </c>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row>
    <row r="679" spans="1:57" x14ac:dyDescent="0.35">
      <c r="A679" s="2"/>
      <c r="B679" s="2"/>
      <c r="C679" s="2"/>
      <c r="D679" s="2"/>
      <c r="E679" s="2"/>
      <c r="F679" s="2"/>
      <c r="G679" s="2"/>
      <c r="H679" s="2"/>
      <c r="I679" s="2"/>
      <c r="J679" s="2"/>
      <c r="K679" s="2"/>
      <c r="L679" s="2"/>
      <c r="M679" s="2"/>
      <c r="N679" s="2"/>
      <c r="O679" s="2"/>
      <c r="P679" s="2"/>
      <c r="Q679" s="395"/>
      <c r="R679" s="2" t="s">
        <v>425</v>
      </c>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row>
    <row r="680" spans="1:57" x14ac:dyDescent="0.3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row>
    <row r="681" spans="1:57" ht="37" x14ac:dyDescent="0.35">
      <c r="A681" s="21" t="s">
        <v>385</v>
      </c>
      <c r="B681" s="81"/>
      <c r="C681" s="16" t="s">
        <v>386</v>
      </c>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row>
    <row r="682" spans="1:57" x14ac:dyDescent="0.35">
      <c r="A682" s="2"/>
      <c r="B682" s="2"/>
      <c r="C682" s="2"/>
      <c r="D682" s="337" t="s">
        <v>20</v>
      </c>
      <c r="E682" s="335" t="s">
        <v>21</v>
      </c>
      <c r="F682" s="334" t="s">
        <v>23</v>
      </c>
      <c r="G682" s="334" t="s">
        <v>26</v>
      </c>
      <c r="H682" s="334" t="s">
        <v>29</v>
      </c>
      <c r="I682" s="334" t="s">
        <v>32</v>
      </c>
      <c r="J682" s="334" t="s">
        <v>35</v>
      </c>
      <c r="K682" s="334" t="s">
        <v>38</v>
      </c>
      <c r="L682" s="334" t="s">
        <v>41</v>
      </c>
      <c r="M682" s="334" t="s">
        <v>44</v>
      </c>
      <c r="N682" s="334" t="s">
        <v>47</v>
      </c>
      <c r="O682" s="334" t="s">
        <v>50</v>
      </c>
      <c r="P682" s="334" t="s">
        <v>51</v>
      </c>
      <c r="Q682" s="334" t="s">
        <v>52</v>
      </c>
      <c r="R682" s="334" t="s">
        <v>53</v>
      </c>
      <c r="S682" s="334" t="s">
        <v>54</v>
      </c>
      <c r="T682" s="334" t="s">
        <v>55</v>
      </c>
      <c r="U682" s="334" t="s">
        <v>56</v>
      </c>
      <c r="V682" s="334" t="s">
        <v>57</v>
      </c>
      <c r="W682" s="334" t="s">
        <v>58</v>
      </c>
      <c r="X682" s="334" t="s">
        <v>59</v>
      </c>
      <c r="Y682" s="334" t="s">
        <v>60</v>
      </c>
      <c r="Z682" s="334" t="s">
        <v>61</v>
      </c>
      <c r="AA682" s="334" t="s">
        <v>62</v>
      </c>
      <c r="AB682" s="334" t="s">
        <v>63</v>
      </c>
      <c r="AC682" s="334" t="s">
        <v>64</v>
      </c>
      <c r="AD682" s="334" t="s">
        <v>65</v>
      </c>
      <c r="AE682" s="334" t="s">
        <v>66</v>
      </c>
      <c r="AF682" s="334" t="s">
        <v>67</v>
      </c>
      <c r="AG682" s="334" t="s">
        <v>68</v>
      </c>
      <c r="AH682" s="334" t="s">
        <v>69</v>
      </c>
      <c r="AI682" s="334" t="s">
        <v>70</v>
      </c>
      <c r="AJ682" s="334" t="s">
        <v>71</v>
      </c>
      <c r="AK682" s="336" t="s">
        <v>72</v>
      </c>
      <c r="AL682" s="2"/>
      <c r="AM682" s="6" t="s">
        <v>179</v>
      </c>
      <c r="AN682" s="7" t="s">
        <v>189</v>
      </c>
      <c r="AO682" s="7" t="s">
        <v>190</v>
      </c>
      <c r="AP682" s="2"/>
      <c r="AQ682" s="2"/>
      <c r="AR682" s="2"/>
      <c r="AS682" s="2"/>
      <c r="AT682" s="2"/>
      <c r="AU682" s="2"/>
      <c r="AV682" s="2"/>
      <c r="AW682" s="2"/>
      <c r="AX682" s="2"/>
      <c r="AY682" s="2"/>
      <c r="AZ682" s="2"/>
      <c r="BA682" s="2"/>
      <c r="BB682" s="2"/>
      <c r="BC682" s="2"/>
      <c r="BD682" s="2"/>
      <c r="BE682" s="2"/>
    </row>
    <row r="683" spans="1:57" x14ac:dyDescent="0.35">
      <c r="A683" s="61">
        <v>1</v>
      </c>
      <c r="B683" s="89">
        <v>1</v>
      </c>
      <c r="C683" s="11" t="s">
        <v>290</v>
      </c>
      <c r="D683" s="386">
        <v>0</v>
      </c>
      <c r="E683" s="386">
        <v>0</v>
      </c>
      <c r="F683" s="386">
        <v>0</v>
      </c>
      <c r="G683" s="386">
        <v>0</v>
      </c>
      <c r="H683" s="386">
        <v>0</v>
      </c>
      <c r="I683" s="386">
        <v>0</v>
      </c>
      <c r="J683" s="386">
        <v>1</v>
      </c>
      <c r="K683" s="386">
        <v>1</v>
      </c>
      <c r="L683" s="386">
        <v>0</v>
      </c>
      <c r="M683" s="386">
        <v>0</v>
      </c>
      <c r="N683" s="386">
        <v>0</v>
      </c>
      <c r="O683" s="386">
        <v>0</v>
      </c>
      <c r="P683" s="386">
        <v>0</v>
      </c>
      <c r="Q683" s="386">
        <v>1</v>
      </c>
      <c r="R683" s="8">
        <v>0</v>
      </c>
      <c r="S683" s="8">
        <v>0</v>
      </c>
      <c r="T683" s="8">
        <v>0</v>
      </c>
      <c r="U683" s="8">
        <v>0</v>
      </c>
      <c r="V683" s="8">
        <v>0</v>
      </c>
      <c r="W683" s="8">
        <v>0</v>
      </c>
      <c r="X683" s="8">
        <v>0</v>
      </c>
      <c r="Y683" s="8">
        <v>0</v>
      </c>
      <c r="Z683" s="8">
        <v>0</v>
      </c>
      <c r="AA683" s="8">
        <v>0</v>
      </c>
      <c r="AB683" s="8">
        <v>0</v>
      </c>
      <c r="AC683" s="8">
        <v>1</v>
      </c>
      <c r="AD683" s="8">
        <v>0</v>
      </c>
      <c r="AE683" s="8">
        <v>0</v>
      </c>
      <c r="AF683" s="8">
        <v>0</v>
      </c>
      <c r="AG683" s="8">
        <v>0</v>
      </c>
      <c r="AH683" s="8">
        <v>0</v>
      </c>
      <c r="AI683" s="8">
        <v>0</v>
      </c>
      <c r="AJ683" s="8">
        <v>0</v>
      </c>
      <c r="AK683" s="8">
        <v>0</v>
      </c>
      <c r="AL683" s="2"/>
      <c r="AM683" s="51">
        <f>SUM(D683:AK683)</f>
        <v>4</v>
      </c>
      <c r="AN683" s="7">
        <v>1</v>
      </c>
      <c r="AO683" s="256">
        <f>AM683/AM$686</f>
        <v>0.11764705882352941</v>
      </c>
      <c r="AP683" s="2"/>
      <c r="AQ683" s="2"/>
      <c r="AR683" s="2"/>
      <c r="AS683" s="2"/>
      <c r="AT683" s="2"/>
      <c r="AU683" s="2"/>
      <c r="AV683" s="2"/>
      <c r="AW683" s="2"/>
      <c r="AX683" s="2"/>
      <c r="AY683" s="2"/>
      <c r="AZ683" s="2"/>
      <c r="BA683" s="2"/>
      <c r="BB683" s="2"/>
      <c r="BC683" s="2"/>
      <c r="BD683" s="2"/>
      <c r="BE683" s="2"/>
    </row>
    <row r="684" spans="1:57" x14ac:dyDescent="0.35">
      <c r="A684" s="61">
        <v>3</v>
      </c>
      <c r="B684" s="90">
        <v>3</v>
      </c>
      <c r="C684" s="11" t="s">
        <v>384</v>
      </c>
      <c r="D684" s="386">
        <v>0</v>
      </c>
      <c r="E684" s="386">
        <v>1</v>
      </c>
      <c r="F684" s="386">
        <v>0</v>
      </c>
      <c r="G684" s="386">
        <v>0</v>
      </c>
      <c r="H684" s="386">
        <v>1</v>
      </c>
      <c r="I684" s="386">
        <v>1</v>
      </c>
      <c r="J684" s="386">
        <v>0</v>
      </c>
      <c r="K684" s="386">
        <v>0</v>
      </c>
      <c r="L684" s="386">
        <v>1</v>
      </c>
      <c r="M684" s="386">
        <v>1</v>
      </c>
      <c r="N684" s="386">
        <v>1</v>
      </c>
      <c r="O684" s="386">
        <v>1</v>
      </c>
      <c r="P684" s="386">
        <v>0</v>
      </c>
      <c r="Q684" s="386">
        <v>0</v>
      </c>
      <c r="R684" s="8">
        <v>1</v>
      </c>
      <c r="S684" s="8">
        <v>1</v>
      </c>
      <c r="T684" s="8">
        <v>0</v>
      </c>
      <c r="U684" s="8">
        <v>0</v>
      </c>
      <c r="V684" s="8">
        <v>1</v>
      </c>
      <c r="W684" s="8">
        <v>1</v>
      </c>
      <c r="X684" s="8">
        <v>0</v>
      </c>
      <c r="Y684" s="8">
        <v>0</v>
      </c>
      <c r="Z684" s="8">
        <v>1</v>
      </c>
      <c r="AA684" s="8">
        <v>1</v>
      </c>
      <c r="AB684" s="8">
        <v>1</v>
      </c>
      <c r="AC684" s="8">
        <v>0</v>
      </c>
      <c r="AD684" s="8">
        <v>0</v>
      </c>
      <c r="AE684" s="8">
        <v>1</v>
      </c>
      <c r="AF684" s="8">
        <v>1</v>
      </c>
      <c r="AG684" s="8">
        <v>0</v>
      </c>
      <c r="AH684" s="8">
        <v>1</v>
      </c>
      <c r="AI684" s="8">
        <v>1</v>
      </c>
      <c r="AJ684" s="8">
        <v>1</v>
      </c>
      <c r="AK684" s="8">
        <v>1</v>
      </c>
      <c r="AL684" s="2"/>
      <c r="AM684" s="51">
        <f>SUM(D684:AK684)</f>
        <v>20</v>
      </c>
      <c r="AN684" s="7">
        <v>3</v>
      </c>
      <c r="AO684" s="256">
        <f t="shared" ref="AO684:AO685" si="97">AM684/AM$686</f>
        <v>0.58823529411764708</v>
      </c>
      <c r="AP684" s="2"/>
      <c r="AQ684" s="2"/>
      <c r="AR684" s="2"/>
      <c r="AS684" s="2"/>
      <c r="AT684" s="2"/>
      <c r="AU684" s="2"/>
      <c r="AV684" s="2"/>
      <c r="AW684" s="2"/>
      <c r="AX684" s="2"/>
      <c r="AY684" s="2"/>
      <c r="AZ684" s="2"/>
      <c r="BA684" s="2"/>
      <c r="BB684" s="2"/>
      <c r="BC684" s="2"/>
      <c r="BD684" s="2"/>
      <c r="BE684" s="2"/>
    </row>
    <row r="685" spans="1:57" x14ac:dyDescent="0.35">
      <c r="A685" s="61">
        <v>5</v>
      </c>
      <c r="B685" s="91">
        <v>5</v>
      </c>
      <c r="C685" s="11" t="s">
        <v>324</v>
      </c>
      <c r="D685" s="387">
        <v>1</v>
      </c>
      <c r="E685" s="387">
        <v>0</v>
      </c>
      <c r="F685" s="387">
        <v>1</v>
      </c>
      <c r="G685" s="387">
        <v>1</v>
      </c>
      <c r="H685" s="387">
        <v>0</v>
      </c>
      <c r="I685" s="387">
        <v>0</v>
      </c>
      <c r="J685" s="387">
        <v>0</v>
      </c>
      <c r="K685" s="387">
        <v>0</v>
      </c>
      <c r="L685" s="387">
        <v>0</v>
      </c>
      <c r="M685" s="387">
        <v>0</v>
      </c>
      <c r="N685" s="387">
        <v>0</v>
      </c>
      <c r="O685" s="387">
        <v>0</v>
      </c>
      <c r="P685" s="387">
        <v>1</v>
      </c>
      <c r="Q685" s="387">
        <v>0</v>
      </c>
      <c r="R685" s="382">
        <v>0</v>
      </c>
      <c r="S685" s="382">
        <v>0</v>
      </c>
      <c r="T685" s="382">
        <v>1</v>
      </c>
      <c r="U685" s="382">
        <v>1</v>
      </c>
      <c r="V685" s="382">
        <v>0</v>
      </c>
      <c r="W685" s="382">
        <v>0</v>
      </c>
      <c r="X685" s="382">
        <v>1</v>
      </c>
      <c r="Y685" s="382">
        <v>1</v>
      </c>
      <c r="Z685" s="382">
        <v>0</v>
      </c>
      <c r="AA685" s="8">
        <v>0</v>
      </c>
      <c r="AB685" s="8">
        <v>0</v>
      </c>
      <c r="AC685" s="8">
        <v>0</v>
      </c>
      <c r="AD685" s="8">
        <v>1</v>
      </c>
      <c r="AE685" s="8">
        <v>0</v>
      </c>
      <c r="AF685" s="8">
        <v>0</v>
      </c>
      <c r="AG685" s="8">
        <v>1</v>
      </c>
      <c r="AH685" s="8">
        <v>0</v>
      </c>
      <c r="AI685" s="8">
        <v>0</v>
      </c>
      <c r="AJ685" s="8">
        <v>0</v>
      </c>
      <c r="AK685" s="8">
        <v>0</v>
      </c>
      <c r="AL685" s="2"/>
      <c r="AM685" s="51">
        <f>SUM(D685:AK685)</f>
        <v>10</v>
      </c>
      <c r="AN685" s="7">
        <v>5</v>
      </c>
      <c r="AO685" s="256">
        <f t="shared" si="97"/>
        <v>0.29411764705882354</v>
      </c>
      <c r="AP685" s="2"/>
      <c r="AQ685" s="2"/>
      <c r="AR685" s="2"/>
      <c r="AS685" s="2"/>
      <c r="AT685" s="2"/>
      <c r="AU685" s="2"/>
      <c r="AV685" s="2"/>
      <c r="AW685" s="2"/>
      <c r="AX685" s="2"/>
      <c r="AY685" s="2"/>
      <c r="AZ685" s="2"/>
      <c r="BA685" s="2"/>
      <c r="BB685" s="2"/>
      <c r="BC685" s="2"/>
      <c r="BD685" s="2"/>
      <c r="BE685" s="2"/>
    </row>
    <row r="686" spans="1:57" ht="18.5" x14ac:dyDescent="0.35">
      <c r="A686" s="2"/>
      <c r="B686" s="2"/>
      <c r="C686" s="381" t="s">
        <v>424</v>
      </c>
      <c r="D686" s="384">
        <f t="shared" ref="D686:AK686" si="98">($B$674*D683)+($B$675*D684)+($B$676*D685)</f>
        <v>5</v>
      </c>
      <c r="E686" s="332">
        <f t="shared" si="98"/>
        <v>3</v>
      </c>
      <c r="F686" s="384">
        <f t="shared" si="98"/>
        <v>5</v>
      </c>
      <c r="G686" s="384">
        <f t="shared" si="98"/>
        <v>5</v>
      </c>
      <c r="H686" s="332">
        <f t="shared" si="98"/>
        <v>3</v>
      </c>
      <c r="I686" s="332">
        <f t="shared" si="98"/>
        <v>3</v>
      </c>
      <c r="J686" s="383">
        <f t="shared" si="98"/>
        <v>1</v>
      </c>
      <c r="K686" s="383">
        <f t="shared" si="98"/>
        <v>1</v>
      </c>
      <c r="L686" s="384">
        <f t="shared" si="98"/>
        <v>3</v>
      </c>
      <c r="M686" s="332">
        <f t="shared" si="98"/>
        <v>3</v>
      </c>
      <c r="N686" s="332">
        <f t="shared" si="98"/>
        <v>3</v>
      </c>
      <c r="O686" s="383">
        <f t="shared" si="98"/>
        <v>3</v>
      </c>
      <c r="P686" s="384">
        <f t="shared" si="98"/>
        <v>5</v>
      </c>
      <c r="Q686" s="332">
        <f t="shared" si="98"/>
        <v>1</v>
      </c>
      <c r="R686" s="384">
        <f t="shared" si="98"/>
        <v>3</v>
      </c>
      <c r="S686" s="383">
        <f t="shared" si="98"/>
        <v>3</v>
      </c>
      <c r="T686" s="332">
        <f t="shared" si="98"/>
        <v>5</v>
      </c>
      <c r="U686" s="332">
        <f t="shared" si="98"/>
        <v>5</v>
      </c>
      <c r="V686" s="332">
        <f t="shared" si="98"/>
        <v>3</v>
      </c>
      <c r="W686" s="332">
        <f t="shared" si="98"/>
        <v>3</v>
      </c>
      <c r="X686" s="332">
        <f t="shared" si="98"/>
        <v>5</v>
      </c>
      <c r="Y686" s="332">
        <f t="shared" si="98"/>
        <v>5</v>
      </c>
      <c r="Z686" s="384">
        <f t="shared" si="98"/>
        <v>3</v>
      </c>
      <c r="AA686" s="2">
        <f t="shared" si="98"/>
        <v>3</v>
      </c>
      <c r="AB686" s="2">
        <f t="shared" si="98"/>
        <v>3</v>
      </c>
      <c r="AC686" s="2">
        <f t="shared" si="98"/>
        <v>1</v>
      </c>
      <c r="AD686" s="2">
        <f t="shared" si="98"/>
        <v>5</v>
      </c>
      <c r="AE686" s="2">
        <f t="shared" si="98"/>
        <v>3</v>
      </c>
      <c r="AF686" s="2">
        <f t="shared" si="98"/>
        <v>3</v>
      </c>
      <c r="AG686" s="2">
        <f t="shared" si="98"/>
        <v>5</v>
      </c>
      <c r="AH686" s="2">
        <f t="shared" si="98"/>
        <v>3</v>
      </c>
      <c r="AI686" s="2">
        <f t="shared" si="98"/>
        <v>3</v>
      </c>
      <c r="AJ686" s="2">
        <f t="shared" si="98"/>
        <v>3</v>
      </c>
      <c r="AK686" s="2">
        <f t="shared" si="98"/>
        <v>3</v>
      </c>
      <c r="AL686" s="2"/>
      <c r="AM686" s="9">
        <f>SUM(AM683:AM685)</f>
        <v>34</v>
      </c>
      <c r="AN686" s="2"/>
      <c r="AO686" s="10">
        <f>SUM(AO683:AO685)</f>
        <v>1</v>
      </c>
      <c r="AP686" s="2"/>
      <c r="AQ686" s="2"/>
      <c r="AR686" s="2"/>
      <c r="AS686" s="2"/>
      <c r="AT686" s="2"/>
      <c r="AU686" s="2"/>
      <c r="AV686" s="2"/>
      <c r="AW686" s="2"/>
      <c r="AX686" s="2"/>
      <c r="AY686" s="2"/>
      <c r="AZ686" s="2"/>
      <c r="BA686" s="2"/>
      <c r="BB686" s="2"/>
      <c r="BC686" s="2"/>
      <c r="BD686" s="2"/>
      <c r="BE686" s="2"/>
    </row>
    <row r="687" spans="1:57" ht="18.5" x14ac:dyDescent="0.35">
      <c r="A687" s="2"/>
      <c r="B687" s="2"/>
      <c r="C687" s="381" t="s">
        <v>423</v>
      </c>
      <c r="D687" s="332">
        <v>3</v>
      </c>
      <c r="E687" s="332">
        <v>3</v>
      </c>
      <c r="F687" s="332">
        <v>3</v>
      </c>
      <c r="G687" s="332">
        <v>3</v>
      </c>
      <c r="H687" s="332">
        <v>3</v>
      </c>
      <c r="I687" s="332">
        <v>3</v>
      </c>
      <c r="J687" s="332">
        <v>3</v>
      </c>
      <c r="K687" s="332">
        <v>3</v>
      </c>
      <c r="L687" s="332">
        <v>1</v>
      </c>
      <c r="M687" s="332">
        <v>3</v>
      </c>
      <c r="N687" s="332">
        <v>3</v>
      </c>
      <c r="O687" s="332">
        <v>5</v>
      </c>
      <c r="P687" s="332">
        <v>3</v>
      </c>
      <c r="Q687" s="396"/>
      <c r="R687" s="332">
        <v>1</v>
      </c>
      <c r="S687" s="332">
        <v>5</v>
      </c>
      <c r="T687" s="332">
        <v>5</v>
      </c>
      <c r="U687" s="332">
        <v>5</v>
      </c>
      <c r="V687" s="332">
        <v>3</v>
      </c>
      <c r="W687" s="332">
        <v>3</v>
      </c>
      <c r="X687" s="332">
        <v>5</v>
      </c>
      <c r="Y687" s="332">
        <v>5</v>
      </c>
      <c r="Z687" s="332">
        <v>1</v>
      </c>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row>
    <row r="688" spans="1:57" x14ac:dyDescent="0.35">
      <c r="A688" s="2"/>
      <c r="B688" s="2"/>
      <c r="C688" s="2"/>
      <c r="D688" s="2"/>
      <c r="E688" s="2"/>
      <c r="F688" s="2"/>
      <c r="G688" s="2"/>
      <c r="H688" s="2"/>
      <c r="I688" s="2"/>
      <c r="J688" s="2"/>
      <c r="K688" s="2"/>
      <c r="L688" s="2"/>
      <c r="M688" s="2"/>
      <c r="N688" s="2"/>
      <c r="O688" s="2"/>
      <c r="P688" s="2"/>
      <c r="Q688" s="395"/>
      <c r="R688" s="2" t="s">
        <v>425</v>
      </c>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row>
    <row r="689" spans="1:57" x14ac:dyDescent="0.3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row>
    <row r="690" spans="1:57" ht="18.5" x14ac:dyDescent="0.35">
      <c r="A690" s="21" t="s">
        <v>387</v>
      </c>
      <c r="B690" s="81"/>
      <c r="C690" s="16" t="s">
        <v>388</v>
      </c>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row>
    <row r="691" spans="1:57" x14ac:dyDescent="0.35">
      <c r="A691" s="2"/>
      <c r="B691" s="2"/>
      <c r="C691" s="2"/>
      <c r="D691" s="337" t="s">
        <v>20</v>
      </c>
      <c r="E691" s="335" t="s">
        <v>21</v>
      </c>
      <c r="F691" s="334" t="s">
        <v>23</v>
      </c>
      <c r="G691" s="334" t="s">
        <v>26</v>
      </c>
      <c r="H691" s="334" t="s">
        <v>29</v>
      </c>
      <c r="I691" s="334" t="s">
        <v>32</v>
      </c>
      <c r="J691" s="334" t="s">
        <v>35</v>
      </c>
      <c r="K691" s="334" t="s">
        <v>38</v>
      </c>
      <c r="L691" s="334" t="s">
        <v>41</v>
      </c>
      <c r="M691" s="334" t="s">
        <v>44</v>
      </c>
      <c r="N691" s="334" t="s">
        <v>47</v>
      </c>
      <c r="O691" s="334" t="s">
        <v>50</v>
      </c>
      <c r="P691" s="334" t="s">
        <v>51</v>
      </c>
      <c r="Q691" s="334" t="s">
        <v>52</v>
      </c>
      <c r="R691" s="334" t="s">
        <v>53</v>
      </c>
      <c r="S691" s="334" t="s">
        <v>54</v>
      </c>
      <c r="T691" s="334" t="s">
        <v>55</v>
      </c>
      <c r="U691" s="334" t="s">
        <v>56</v>
      </c>
      <c r="V691" s="334" t="s">
        <v>57</v>
      </c>
      <c r="W691" s="334" t="s">
        <v>58</v>
      </c>
      <c r="X691" s="334" t="s">
        <v>59</v>
      </c>
      <c r="Y691" s="334" t="s">
        <v>60</v>
      </c>
      <c r="Z691" s="334" t="s">
        <v>61</v>
      </c>
      <c r="AA691" s="334" t="s">
        <v>62</v>
      </c>
      <c r="AB691" s="334" t="s">
        <v>63</v>
      </c>
      <c r="AC691" s="334" t="s">
        <v>64</v>
      </c>
      <c r="AD691" s="334" t="s">
        <v>65</v>
      </c>
      <c r="AE691" s="334" t="s">
        <v>66</v>
      </c>
      <c r="AF691" s="334" t="s">
        <v>67</v>
      </c>
      <c r="AG691" s="334" t="s">
        <v>68</v>
      </c>
      <c r="AH691" s="334" t="s">
        <v>69</v>
      </c>
      <c r="AI691" s="334" t="s">
        <v>70</v>
      </c>
      <c r="AJ691" s="334" t="s">
        <v>71</v>
      </c>
      <c r="AK691" s="336" t="s">
        <v>72</v>
      </c>
      <c r="AL691" s="2"/>
      <c r="AM691" s="6" t="s">
        <v>179</v>
      </c>
      <c r="AN691" s="7" t="s">
        <v>189</v>
      </c>
      <c r="AO691" s="7" t="s">
        <v>190</v>
      </c>
      <c r="AP691" s="2"/>
      <c r="AQ691" s="2"/>
      <c r="AR691" s="2"/>
      <c r="AS691" s="2"/>
      <c r="AT691" s="2"/>
      <c r="AU691" s="2"/>
      <c r="AV691" s="2"/>
      <c r="AW691" s="2"/>
      <c r="AX691" s="2"/>
      <c r="AY691" s="2"/>
      <c r="AZ691" s="2"/>
      <c r="BA691" s="2"/>
      <c r="BB691" s="2"/>
      <c r="BC691" s="2"/>
      <c r="BD691" s="2"/>
      <c r="BE691" s="2"/>
    </row>
    <row r="692" spans="1:57" x14ac:dyDescent="0.35">
      <c r="A692" s="61">
        <v>1</v>
      </c>
      <c r="B692" s="89">
        <v>1</v>
      </c>
      <c r="C692" s="11" t="s">
        <v>290</v>
      </c>
      <c r="D692" s="386">
        <v>0</v>
      </c>
      <c r="E692" s="386">
        <v>0</v>
      </c>
      <c r="F692" s="386">
        <v>0</v>
      </c>
      <c r="G692" s="386">
        <v>0</v>
      </c>
      <c r="H692" s="386">
        <v>0</v>
      </c>
      <c r="I692" s="386">
        <v>0</v>
      </c>
      <c r="J692" s="386">
        <v>0</v>
      </c>
      <c r="K692" s="386">
        <v>0</v>
      </c>
      <c r="L692" s="386">
        <v>0</v>
      </c>
      <c r="M692" s="386">
        <v>0</v>
      </c>
      <c r="N692" s="386">
        <v>0</v>
      </c>
      <c r="O692" s="386">
        <v>0</v>
      </c>
      <c r="P692" s="386">
        <v>0</v>
      </c>
      <c r="Q692" s="386">
        <v>1</v>
      </c>
      <c r="R692" s="8">
        <v>0</v>
      </c>
      <c r="S692" s="8">
        <v>0</v>
      </c>
      <c r="T692" s="8">
        <v>0</v>
      </c>
      <c r="U692" s="8">
        <v>0</v>
      </c>
      <c r="V692" s="8">
        <v>0</v>
      </c>
      <c r="W692" s="8">
        <v>0</v>
      </c>
      <c r="X692" s="8">
        <v>0</v>
      </c>
      <c r="Y692" s="8">
        <v>0</v>
      </c>
      <c r="Z692" s="8">
        <v>0</v>
      </c>
      <c r="AA692" s="8">
        <v>0</v>
      </c>
      <c r="AB692" s="8">
        <v>0</v>
      </c>
      <c r="AC692" s="8">
        <v>1</v>
      </c>
      <c r="AD692" s="8">
        <v>0</v>
      </c>
      <c r="AE692" s="8">
        <v>0</v>
      </c>
      <c r="AF692" s="8">
        <v>0</v>
      </c>
      <c r="AG692" s="8">
        <v>0</v>
      </c>
      <c r="AH692" s="8">
        <v>1</v>
      </c>
      <c r="AI692" s="8">
        <v>0</v>
      </c>
      <c r="AJ692" s="8">
        <v>0</v>
      </c>
      <c r="AK692" s="8">
        <v>0</v>
      </c>
      <c r="AL692" s="2"/>
      <c r="AM692" s="51">
        <f>SUM(D692:AK692)</f>
        <v>3</v>
      </c>
      <c r="AN692" s="7">
        <v>1</v>
      </c>
      <c r="AO692" s="256">
        <f>AM692/AM$695</f>
        <v>8.8235294117647065E-2</v>
      </c>
      <c r="AP692" s="2"/>
      <c r="AQ692" s="2"/>
      <c r="AR692" s="2"/>
      <c r="AS692" s="2"/>
      <c r="AT692" s="2"/>
      <c r="AU692" s="2"/>
      <c r="AV692" s="2"/>
      <c r="AW692" s="2"/>
      <c r="AX692" s="2"/>
      <c r="AY692" s="2"/>
      <c r="AZ692" s="2"/>
      <c r="BA692" s="2"/>
      <c r="BB692" s="2"/>
      <c r="BC692" s="2"/>
      <c r="BD692" s="2"/>
      <c r="BE692" s="2"/>
    </row>
    <row r="693" spans="1:57" x14ac:dyDescent="0.35">
      <c r="A693" s="61">
        <v>3</v>
      </c>
      <c r="B693" s="90">
        <v>3</v>
      </c>
      <c r="C693" s="11" t="s">
        <v>384</v>
      </c>
      <c r="D693" s="386">
        <v>0</v>
      </c>
      <c r="E693" s="386">
        <v>1</v>
      </c>
      <c r="F693" s="386">
        <v>0</v>
      </c>
      <c r="G693" s="386">
        <v>0</v>
      </c>
      <c r="H693" s="386">
        <v>1</v>
      </c>
      <c r="I693" s="386">
        <v>1</v>
      </c>
      <c r="J693" s="386">
        <v>1</v>
      </c>
      <c r="K693" s="386">
        <v>1</v>
      </c>
      <c r="L693" s="386">
        <v>1</v>
      </c>
      <c r="M693" s="386">
        <v>1</v>
      </c>
      <c r="N693" s="386">
        <v>1</v>
      </c>
      <c r="O693" s="386">
        <v>0</v>
      </c>
      <c r="P693" s="386">
        <v>0</v>
      </c>
      <c r="Q693" s="386">
        <v>0</v>
      </c>
      <c r="R693" s="8">
        <v>1</v>
      </c>
      <c r="S693" s="8">
        <v>0</v>
      </c>
      <c r="T693" s="8">
        <v>0</v>
      </c>
      <c r="U693" s="8">
        <v>0</v>
      </c>
      <c r="V693" s="8">
        <v>0</v>
      </c>
      <c r="W693" s="8">
        <v>1</v>
      </c>
      <c r="X693" s="8">
        <v>0</v>
      </c>
      <c r="Y693" s="8">
        <v>0</v>
      </c>
      <c r="Z693" s="8">
        <v>1</v>
      </c>
      <c r="AA693" s="8">
        <v>1</v>
      </c>
      <c r="AB693" s="8">
        <v>0</v>
      </c>
      <c r="AC693" s="8">
        <v>0</v>
      </c>
      <c r="AD693" s="8">
        <v>0</v>
      </c>
      <c r="AE693" s="8">
        <v>1</v>
      </c>
      <c r="AF693" s="8">
        <v>1</v>
      </c>
      <c r="AG693" s="8">
        <v>1</v>
      </c>
      <c r="AH693" s="8">
        <v>0</v>
      </c>
      <c r="AI693" s="8">
        <v>1</v>
      </c>
      <c r="AJ693" s="8">
        <v>0</v>
      </c>
      <c r="AK693" s="8">
        <v>1</v>
      </c>
      <c r="AL693" s="2"/>
      <c r="AM693" s="51">
        <f t="shared" ref="AM693:AM694" si="99">SUM(D693:AK693)</f>
        <v>17</v>
      </c>
      <c r="AN693" s="7">
        <v>3</v>
      </c>
      <c r="AO693" s="256">
        <f t="shared" ref="AO693:AO694" si="100">AM693/AM$695</f>
        <v>0.5</v>
      </c>
      <c r="AP693" s="2"/>
      <c r="AQ693" s="2"/>
      <c r="AR693" s="2"/>
      <c r="AS693" s="2"/>
      <c r="AT693" s="2"/>
      <c r="AU693" s="2"/>
      <c r="AV693" s="2"/>
      <c r="AW693" s="2"/>
      <c r="AX693" s="2"/>
      <c r="AY693" s="2"/>
      <c r="AZ693" s="2"/>
      <c r="BA693" s="2"/>
      <c r="BB693" s="2"/>
      <c r="BC693" s="2"/>
      <c r="BD693" s="2"/>
      <c r="BE693" s="2"/>
    </row>
    <row r="694" spans="1:57" x14ac:dyDescent="0.35">
      <c r="A694" s="61">
        <v>5</v>
      </c>
      <c r="B694" s="91">
        <v>5</v>
      </c>
      <c r="C694" s="11" t="s">
        <v>324</v>
      </c>
      <c r="D694" s="387">
        <v>1</v>
      </c>
      <c r="E694" s="387">
        <v>0</v>
      </c>
      <c r="F694" s="387">
        <v>1</v>
      </c>
      <c r="G694" s="387">
        <v>1</v>
      </c>
      <c r="H694" s="387">
        <v>0</v>
      </c>
      <c r="I694" s="387">
        <v>0</v>
      </c>
      <c r="J694" s="387">
        <v>0</v>
      </c>
      <c r="K694" s="387">
        <v>0</v>
      </c>
      <c r="L694" s="387">
        <v>0</v>
      </c>
      <c r="M694" s="387">
        <v>0</v>
      </c>
      <c r="N694" s="387">
        <v>0</v>
      </c>
      <c r="O694" s="387">
        <v>1</v>
      </c>
      <c r="P694" s="387">
        <v>1</v>
      </c>
      <c r="Q694" s="387">
        <v>0</v>
      </c>
      <c r="R694" s="382">
        <v>0</v>
      </c>
      <c r="S694" s="382">
        <v>1</v>
      </c>
      <c r="T694" s="382">
        <v>1</v>
      </c>
      <c r="U694" s="382">
        <v>1</v>
      </c>
      <c r="V694" s="382">
        <v>1</v>
      </c>
      <c r="W694" s="382">
        <v>0</v>
      </c>
      <c r="X694" s="382">
        <v>1</v>
      </c>
      <c r="Y694" s="382">
        <v>1</v>
      </c>
      <c r="Z694" s="382">
        <v>0</v>
      </c>
      <c r="AA694" s="8">
        <v>0</v>
      </c>
      <c r="AB694" s="8">
        <v>1</v>
      </c>
      <c r="AC694" s="8">
        <v>0</v>
      </c>
      <c r="AD694" s="8">
        <v>1</v>
      </c>
      <c r="AE694" s="8">
        <v>0</v>
      </c>
      <c r="AF694" s="8">
        <v>0</v>
      </c>
      <c r="AG694" s="8">
        <v>0</v>
      </c>
      <c r="AH694" s="8">
        <v>0</v>
      </c>
      <c r="AI694" s="8">
        <v>0</v>
      </c>
      <c r="AJ694" s="8">
        <v>1</v>
      </c>
      <c r="AK694" s="8">
        <v>0</v>
      </c>
      <c r="AL694" s="2"/>
      <c r="AM694" s="51">
        <f t="shared" si="99"/>
        <v>14</v>
      </c>
      <c r="AN694" s="7">
        <v>5</v>
      </c>
      <c r="AO694" s="256">
        <f t="shared" si="100"/>
        <v>0.41176470588235292</v>
      </c>
      <c r="AP694" s="2"/>
      <c r="AQ694" s="2"/>
      <c r="AR694" s="2"/>
      <c r="AS694" s="2"/>
      <c r="AT694" s="2"/>
      <c r="AU694" s="2"/>
      <c r="AV694" s="2"/>
      <c r="AW694" s="2"/>
      <c r="AX694" s="2"/>
      <c r="AY694" s="2"/>
      <c r="AZ694" s="2"/>
      <c r="BA694" s="2"/>
      <c r="BB694" s="2"/>
      <c r="BC694" s="2"/>
      <c r="BD694" s="2"/>
      <c r="BE694" s="2"/>
    </row>
    <row r="695" spans="1:57" ht="18.5" x14ac:dyDescent="0.35">
      <c r="A695" s="2"/>
      <c r="B695" s="2"/>
      <c r="C695" s="381" t="s">
        <v>424</v>
      </c>
      <c r="D695" s="384">
        <f t="shared" ref="D695:AK695" si="101">($B$674*D692)+($B$675*D693)+($B$676*D694)</f>
        <v>5</v>
      </c>
      <c r="E695" s="332">
        <f t="shared" si="101"/>
        <v>3</v>
      </c>
      <c r="F695" s="384">
        <f t="shared" si="101"/>
        <v>5</v>
      </c>
      <c r="G695" s="384">
        <f t="shared" si="101"/>
        <v>5</v>
      </c>
      <c r="H695" s="332">
        <f t="shared" si="101"/>
        <v>3</v>
      </c>
      <c r="I695" s="332">
        <f t="shared" si="101"/>
        <v>3</v>
      </c>
      <c r="J695" s="332">
        <f t="shared" si="101"/>
        <v>3</v>
      </c>
      <c r="K695" s="332">
        <f t="shared" si="101"/>
        <v>3</v>
      </c>
      <c r="L695" s="384">
        <f t="shared" si="101"/>
        <v>3</v>
      </c>
      <c r="M695" s="332">
        <f t="shared" si="101"/>
        <v>3</v>
      </c>
      <c r="N695" s="332">
        <f t="shared" si="101"/>
        <v>3</v>
      </c>
      <c r="O695" s="332">
        <f t="shared" si="101"/>
        <v>5</v>
      </c>
      <c r="P695" s="384">
        <f t="shared" si="101"/>
        <v>5</v>
      </c>
      <c r="Q695" s="332">
        <f t="shared" si="101"/>
        <v>1</v>
      </c>
      <c r="R695" s="384">
        <f t="shared" si="101"/>
        <v>3</v>
      </c>
      <c r="S695" s="332">
        <f t="shared" si="101"/>
        <v>5</v>
      </c>
      <c r="T695" s="332">
        <f t="shared" si="101"/>
        <v>5</v>
      </c>
      <c r="U695" s="384">
        <f t="shared" si="101"/>
        <v>5</v>
      </c>
      <c r="V695" s="332">
        <f t="shared" si="101"/>
        <v>5</v>
      </c>
      <c r="W695" s="383">
        <f t="shared" si="101"/>
        <v>3</v>
      </c>
      <c r="X695" s="332">
        <f t="shared" si="101"/>
        <v>5</v>
      </c>
      <c r="Y695" s="332">
        <f t="shared" si="101"/>
        <v>5</v>
      </c>
      <c r="Z695" s="384">
        <f t="shared" si="101"/>
        <v>3</v>
      </c>
      <c r="AA695" s="2">
        <f t="shared" si="101"/>
        <v>3</v>
      </c>
      <c r="AB695" s="2">
        <f t="shared" si="101"/>
        <v>5</v>
      </c>
      <c r="AC695" s="2">
        <f t="shared" si="101"/>
        <v>1</v>
      </c>
      <c r="AD695" s="2">
        <f t="shared" si="101"/>
        <v>5</v>
      </c>
      <c r="AE695" s="2">
        <f t="shared" si="101"/>
        <v>3</v>
      </c>
      <c r="AF695" s="2">
        <f t="shared" si="101"/>
        <v>3</v>
      </c>
      <c r="AG695" s="2">
        <f t="shared" si="101"/>
        <v>3</v>
      </c>
      <c r="AH695" s="2">
        <f t="shared" si="101"/>
        <v>1</v>
      </c>
      <c r="AI695" s="2">
        <f t="shared" si="101"/>
        <v>3</v>
      </c>
      <c r="AJ695" s="2">
        <f t="shared" si="101"/>
        <v>5</v>
      </c>
      <c r="AK695" s="2">
        <f t="shared" si="101"/>
        <v>3</v>
      </c>
      <c r="AL695" s="2"/>
      <c r="AM695" s="9">
        <f>SUM(AM692:AM694)</f>
        <v>34</v>
      </c>
      <c r="AN695" s="2"/>
      <c r="AO695" s="10">
        <f>SUM(AO692:AO694)</f>
        <v>1</v>
      </c>
      <c r="AP695" s="2"/>
      <c r="AQ695" s="2"/>
      <c r="AR695" s="2"/>
      <c r="AS695" s="2"/>
      <c r="AT695" s="2"/>
      <c r="AU695" s="2"/>
      <c r="AV695" s="2"/>
      <c r="AW695" s="2"/>
      <c r="AX695" s="2"/>
      <c r="AY695" s="2"/>
      <c r="AZ695" s="2"/>
      <c r="BA695" s="2"/>
      <c r="BB695" s="2"/>
      <c r="BC695" s="2"/>
      <c r="BD695" s="2"/>
      <c r="BE695" s="2"/>
    </row>
    <row r="696" spans="1:57" ht="18.5" x14ac:dyDescent="0.35">
      <c r="A696" s="2"/>
      <c r="B696" s="2"/>
      <c r="C696" s="381" t="s">
        <v>423</v>
      </c>
      <c r="D696" s="332">
        <v>3</v>
      </c>
      <c r="E696" s="332">
        <v>3</v>
      </c>
      <c r="F696" s="332">
        <v>3</v>
      </c>
      <c r="G696" s="332">
        <v>3</v>
      </c>
      <c r="H696" s="332">
        <v>3</v>
      </c>
      <c r="I696" s="332">
        <v>3</v>
      </c>
      <c r="J696" s="332">
        <v>3</v>
      </c>
      <c r="K696" s="332">
        <v>3</v>
      </c>
      <c r="L696" s="332">
        <v>1</v>
      </c>
      <c r="M696" s="332">
        <v>3</v>
      </c>
      <c r="N696" s="332">
        <v>3</v>
      </c>
      <c r="O696" s="332">
        <v>5</v>
      </c>
      <c r="P696" s="332">
        <v>3</v>
      </c>
      <c r="Q696" s="396"/>
      <c r="R696" s="332">
        <v>1</v>
      </c>
      <c r="S696" s="332">
        <v>5</v>
      </c>
      <c r="T696" s="332">
        <v>5</v>
      </c>
      <c r="U696" s="332">
        <v>3</v>
      </c>
      <c r="V696" s="332">
        <v>5</v>
      </c>
      <c r="W696" s="332">
        <v>5</v>
      </c>
      <c r="X696" s="332">
        <v>5</v>
      </c>
      <c r="Y696" s="332">
        <v>5</v>
      </c>
      <c r="Z696" s="332">
        <v>1</v>
      </c>
      <c r="AA696" s="2"/>
      <c r="AB696" s="2"/>
      <c r="AC696" s="2"/>
      <c r="AD696" s="2"/>
      <c r="AE696" s="2"/>
      <c r="AF696" s="2"/>
      <c r="AG696" s="2"/>
      <c r="AH696" s="2"/>
      <c r="AI696" s="2"/>
      <c r="AJ696" s="2"/>
      <c r="AK696" s="2"/>
      <c r="AL696" s="2"/>
      <c r="AM696" s="9"/>
      <c r="AN696" s="2"/>
      <c r="AO696" s="10"/>
      <c r="AP696" s="2"/>
      <c r="AQ696" s="2"/>
      <c r="AR696" s="2"/>
      <c r="AS696" s="2"/>
      <c r="AT696" s="2"/>
      <c r="AU696" s="2"/>
      <c r="AV696" s="2"/>
      <c r="AW696" s="2"/>
      <c r="AX696" s="2"/>
      <c r="AY696" s="2"/>
      <c r="AZ696" s="2"/>
      <c r="BA696" s="2"/>
      <c r="BB696" s="2"/>
      <c r="BC696" s="2"/>
      <c r="BD696" s="2"/>
      <c r="BE696" s="2"/>
    </row>
    <row r="697" spans="1:57" x14ac:dyDescent="0.35">
      <c r="A697" s="2"/>
      <c r="B697" s="2"/>
      <c r="C697" s="2"/>
      <c r="D697" s="2"/>
      <c r="E697" s="2"/>
      <c r="F697" s="2"/>
      <c r="G697" s="2"/>
      <c r="H697" s="2"/>
      <c r="I697" s="2"/>
      <c r="J697" s="2"/>
      <c r="K697" s="2"/>
      <c r="L697" s="2"/>
      <c r="M697" s="2"/>
      <c r="N697" s="2"/>
      <c r="O697" s="2"/>
      <c r="P697" s="2"/>
      <c r="Q697" s="395"/>
      <c r="R697" s="2" t="s">
        <v>425</v>
      </c>
      <c r="S697" s="2"/>
      <c r="T697" s="2"/>
      <c r="U697" s="2"/>
      <c r="V697" s="2"/>
      <c r="W697" s="2"/>
      <c r="X697" s="2"/>
      <c r="Y697" s="2"/>
      <c r="Z697" s="2"/>
      <c r="AA697" s="2"/>
      <c r="AB697" s="2"/>
      <c r="AC697" s="2"/>
      <c r="AD697" s="2"/>
      <c r="AE697" s="2"/>
      <c r="AF697" s="2"/>
      <c r="AG697" s="2"/>
      <c r="AH697" s="2"/>
      <c r="AI697" s="2"/>
      <c r="AJ697" s="2"/>
      <c r="AK697" s="2"/>
      <c r="AL697" s="2"/>
      <c r="AM697" s="9"/>
      <c r="AN697" s="2"/>
      <c r="AO697" s="10"/>
      <c r="AP697" s="2"/>
      <c r="AQ697" s="2"/>
      <c r="AR697" s="2"/>
      <c r="AS697" s="2"/>
      <c r="AT697" s="2"/>
      <c r="AU697" s="2"/>
      <c r="AV697" s="2"/>
      <c r="AW697" s="2"/>
      <c r="AX697" s="2"/>
      <c r="AY697" s="2"/>
      <c r="AZ697" s="2"/>
      <c r="BA697" s="2"/>
      <c r="BB697" s="2"/>
      <c r="BC697" s="2"/>
      <c r="BD697" s="2"/>
      <c r="BE697" s="2"/>
    </row>
    <row r="698" spans="1:57" x14ac:dyDescent="0.3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9"/>
      <c r="AN698" s="2"/>
      <c r="AO698" s="10"/>
      <c r="AP698" s="2"/>
      <c r="AQ698" s="2"/>
      <c r="AR698" s="2"/>
      <c r="AS698" s="2"/>
      <c r="AT698" s="2"/>
      <c r="AU698" s="2"/>
      <c r="AV698" s="2"/>
      <c r="AW698" s="2"/>
      <c r="AX698" s="2"/>
      <c r="AY698" s="2"/>
      <c r="AZ698" s="2"/>
      <c r="BA698" s="2"/>
      <c r="BB698" s="2"/>
      <c r="BC698" s="2"/>
      <c r="BD698" s="2"/>
      <c r="BE698" s="2"/>
    </row>
    <row r="699" spans="1:57" x14ac:dyDescent="0.3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row>
    <row r="700" spans="1:57" x14ac:dyDescent="0.3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row>
    <row r="701" spans="1:57" x14ac:dyDescent="0.3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row>
    <row r="702" spans="1:57" ht="78" x14ac:dyDescent="0.6">
      <c r="A702" s="21" t="s">
        <v>389</v>
      </c>
      <c r="B702" s="81"/>
      <c r="C702" s="71" t="s">
        <v>390</v>
      </c>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row>
    <row r="703" spans="1:57" x14ac:dyDescent="0.35">
      <c r="A703" s="2"/>
      <c r="B703" s="2"/>
      <c r="C703" s="2"/>
      <c r="D703" s="337" t="s">
        <v>20</v>
      </c>
      <c r="E703" s="335" t="s">
        <v>21</v>
      </c>
      <c r="F703" s="334" t="s">
        <v>23</v>
      </c>
      <c r="G703" s="334" t="s">
        <v>26</v>
      </c>
      <c r="H703" s="334" t="s">
        <v>29</v>
      </c>
      <c r="I703" s="334" t="s">
        <v>32</v>
      </c>
      <c r="J703" s="334" t="s">
        <v>35</v>
      </c>
      <c r="K703" s="334" t="s">
        <v>38</v>
      </c>
      <c r="L703" s="334" t="s">
        <v>41</v>
      </c>
      <c r="M703" s="334" t="s">
        <v>44</v>
      </c>
      <c r="N703" s="334" t="s">
        <v>47</v>
      </c>
      <c r="O703" s="334" t="s">
        <v>50</v>
      </c>
      <c r="P703" s="334" t="s">
        <v>51</v>
      </c>
      <c r="Q703" s="334" t="s">
        <v>52</v>
      </c>
      <c r="R703" s="334" t="s">
        <v>53</v>
      </c>
      <c r="S703" s="334" t="s">
        <v>54</v>
      </c>
      <c r="T703" s="334" t="s">
        <v>55</v>
      </c>
      <c r="U703" s="334" t="s">
        <v>56</v>
      </c>
      <c r="V703" s="334" t="s">
        <v>57</v>
      </c>
      <c r="W703" s="334" t="s">
        <v>58</v>
      </c>
      <c r="X703" s="334" t="s">
        <v>59</v>
      </c>
      <c r="Y703" s="334" t="s">
        <v>60</v>
      </c>
      <c r="Z703" s="334" t="s">
        <v>61</v>
      </c>
      <c r="AA703" s="334" t="s">
        <v>62</v>
      </c>
      <c r="AB703" s="334" t="s">
        <v>63</v>
      </c>
      <c r="AC703" s="334" t="s">
        <v>64</v>
      </c>
      <c r="AD703" s="334" t="s">
        <v>65</v>
      </c>
      <c r="AE703" s="334" t="s">
        <v>66</v>
      </c>
      <c r="AF703" s="334" t="s">
        <v>67</v>
      </c>
      <c r="AG703" s="334" t="s">
        <v>68</v>
      </c>
      <c r="AH703" s="334" t="s">
        <v>69</v>
      </c>
      <c r="AI703" s="334" t="s">
        <v>70</v>
      </c>
      <c r="AJ703" s="334" t="s">
        <v>71</v>
      </c>
      <c r="AK703" s="336" t="s">
        <v>72</v>
      </c>
      <c r="AL703" s="2"/>
      <c r="AM703" s="6" t="s">
        <v>179</v>
      </c>
      <c r="AN703" s="7" t="s">
        <v>189</v>
      </c>
      <c r="AO703" s="7" t="s">
        <v>190</v>
      </c>
      <c r="AP703" s="2"/>
      <c r="AQ703" s="2"/>
      <c r="AR703" s="2"/>
      <c r="AS703" s="2"/>
      <c r="AT703" s="2"/>
      <c r="AU703" s="2"/>
      <c r="AV703" s="2"/>
      <c r="AW703" s="2"/>
      <c r="AX703" s="2"/>
      <c r="AY703" s="2"/>
      <c r="AZ703" s="2"/>
      <c r="BA703" s="2"/>
      <c r="BB703" s="2"/>
      <c r="BC703" s="2"/>
      <c r="BD703" s="2"/>
      <c r="BE703" s="2"/>
    </row>
    <row r="704" spans="1:57" x14ac:dyDescent="0.35">
      <c r="A704" s="61">
        <v>1</v>
      </c>
      <c r="B704" s="89">
        <v>1</v>
      </c>
      <c r="C704" s="11" t="s">
        <v>290</v>
      </c>
      <c r="D704" s="386">
        <v>1</v>
      </c>
      <c r="E704" s="386">
        <v>0</v>
      </c>
      <c r="F704" s="386">
        <v>1</v>
      </c>
      <c r="G704" s="386">
        <v>0</v>
      </c>
      <c r="H704" s="386">
        <v>0</v>
      </c>
      <c r="I704" s="386">
        <v>0</v>
      </c>
      <c r="J704" s="386">
        <v>1</v>
      </c>
      <c r="K704" s="386">
        <v>1</v>
      </c>
      <c r="L704" s="386">
        <v>1</v>
      </c>
      <c r="M704" s="386">
        <v>1</v>
      </c>
      <c r="N704" s="386">
        <v>1</v>
      </c>
      <c r="O704" s="386">
        <v>1</v>
      </c>
      <c r="P704" s="386">
        <v>0</v>
      </c>
      <c r="Q704" s="386">
        <v>0</v>
      </c>
      <c r="R704" s="8">
        <v>1</v>
      </c>
      <c r="S704" s="8">
        <v>0</v>
      </c>
      <c r="T704" s="8">
        <v>0</v>
      </c>
      <c r="U704" s="8">
        <v>0</v>
      </c>
      <c r="V704" s="8">
        <v>0</v>
      </c>
      <c r="W704" s="8">
        <v>0</v>
      </c>
      <c r="X704" s="8">
        <v>0</v>
      </c>
      <c r="Y704" s="8">
        <v>0</v>
      </c>
      <c r="Z704" s="8">
        <v>1</v>
      </c>
      <c r="AA704" s="8">
        <v>0</v>
      </c>
      <c r="AB704" s="8">
        <v>0</v>
      </c>
      <c r="AC704" s="8">
        <v>1</v>
      </c>
      <c r="AD704" s="8">
        <v>0</v>
      </c>
      <c r="AE704" s="8">
        <v>0</v>
      </c>
      <c r="AF704" s="8">
        <v>1</v>
      </c>
      <c r="AG704" s="8">
        <v>0</v>
      </c>
      <c r="AH704" s="8">
        <v>1</v>
      </c>
      <c r="AI704" s="8">
        <v>1</v>
      </c>
      <c r="AJ704" s="8">
        <v>1</v>
      </c>
      <c r="AK704" s="8">
        <v>1</v>
      </c>
      <c r="AL704" s="2"/>
      <c r="AM704" s="51">
        <f>SUM(D704:AK704)</f>
        <v>16</v>
      </c>
      <c r="AN704" s="7">
        <v>1</v>
      </c>
      <c r="AO704" s="256">
        <f>AM704/AM$707</f>
        <v>0.47058823529411764</v>
      </c>
      <c r="AP704" s="2"/>
      <c r="AQ704" s="2"/>
      <c r="AR704" s="2"/>
      <c r="AS704" s="2"/>
      <c r="AT704" s="2"/>
      <c r="AU704" s="2"/>
      <c r="AV704" s="2"/>
      <c r="AW704" s="2"/>
      <c r="AX704" s="2"/>
      <c r="AY704" s="2"/>
      <c r="AZ704" s="2"/>
      <c r="BA704" s="2"/>
      <c r="BB704" s="2"/>
      <c r="BC704" s="2"/>
      <c r="BD704" s="2"/>
      <c r="BE704" s="2"/>
    </row>
    <row r="705" spans="1:57" x14ac:dyDescent="0.35">
      <c r="A705" s="61">
        <v>3</v>
      </c>
      <c r="B705" s="90">
        <v>3</v>
      </c>
      <c r="C705" s="11" t="s">
        <v>384</v>
      </c>
      <c r="D705" s="386">
        <v>0</v>
      </c>
      <c r="E705" s="386">
        <v>1</v>
      </c>
      <c r="F705" s="386">
        <v>0</v>
      </c>
      <c r="G705" s="386">
        <v>1</v>
      </c>
      <c r="H705" s="386">
        <v>1</v>
      </c>
      <c r="I705" s="386">
        <v>1</v>
      </c>
      <c r="J705" s="386">
        <v>0</v>
      </c>
      <c r="K705" s="386">
        <v>0</v>
      </c>
      <c r="L705" s="386">
        <v>0</v>
      </c>
      <c r="M705" s="386">
        <v>0</v>
      </c>
      <c r="N705" s="386">
        <v>0</v>
      </c>
      <c r="O705" s="386">
        <v>0</v>
      </c>
      <c r="P705" s="386">
        <v>1</v>
      </c>
      <c r="Q705" s="386">
        <v>1</v>
      </c>
      <c r="R705" s="8">
        <v>0</v>
      </c>
      <c r="S705" s="8">
        <v>0</v>
      </c>
      <c r="T705" s="8">
        <v>1</v>
      </c>
      <c r="U705" s="8">
        <v>0</v>
      </c>
      <c r="V705" s="8">
        <v>1</v>
      </c>
      <c r="W705" s="8">
        <v>0</v>
      </c>
      <c r="X705" s="8">
        <v>1</v>
      </c>
      <c r="Y705" s="8">
        <v>1</v>
      </c>
      <c r="Z705" s="8">
        <v>0</v>
      </c>
      <c r="AA705" s="8">
        <v>1</v>
      </c>
      <c r="AB705" s="8">
        <v>1</v>
      </c>
      <c r="AC705" s="8">
        <v>0</v>
      </c>
      <c r="AD705" s="8">
        <v>0</v>
      </c>
      <c r="AE705" s="8">
        <v>1</v>
      </c>
      <c r="AF705" s="8">
        <v>0</v>
      </c>
      <c r="AG705" s="8">
        <v>0</v>
      </c>
      <c r="AH705" s="8">
        <v>0</v>
      </c>
      <c r="AI705" s="8">
        <v>0</v>
      </c>
      <c r="AJ705" s="8">
        <v>0</v>
      </c>
      <c r="AK705" s="8">
        <v>0</v>
      </c>
      <c r="AL705" s="2"/>
      <c r="AM705" s="51">
        <f t="shared" ref="AM705:AM706" si="102">SUM(D705:AK705)</f>
        <v>13</v>
      </c>
      <c r="AN705" s="7">
        <v>3</v>
      </c>
      <c r="AO705" s="256">
        <f t="shared" ref="AO705:AO706" si="103">AM705/AM$707</f>
        <v>0.38235294117647056</v>
      </c>
      <c r="AP705" s="2"/>
      <c r="AQ705" s="2"/>
      <c r="AR705" s="2"/>
      <c r="AS705" s="2"/>
      <c r="AT705" s="2"/>
      <c r="AU705" s="2"/>
      <c r="AV705" s="2"/>
      <c r="AW705" s="2"/>
      <c r="AX705" s="2"/>
      <c r="AY705" s="2"/>
      <c r="AZ705" s="2"/>
      <c r="BA705" s="2"/>
      <c r="BB705" s="2"/>
      <c r="BC705" s="2"/>
      <c r="BD705" s="2"/>
      <c r="BE705" s="2"/>
    </row>
    <row r="706" spans="1:57" x14ac:dyDescent="0.35">
      <c r="A706" s="61">
        <v>5</v>
      </c>
      <c r="B706" s="91">
        <v>5</v>
      </c>
      <c r="C706" s="11" t="s">
        <v>324</v>
      </c>
      <c r="D706" s="387">
        <v>0</v>
      </c>
      <c r="E706" s="387">
        <v>0</v>
      </c>
      <c r="F706" s="387">
        <v>0</v>
      </c>
      <c r="G706" s="387">
        <v>0</v>
      </c>
      <c r="H706" s="387">
        <v>0</v>
      </c>
      <c r="I706" s="387">
        <v>0</v>
      </c>
      <c r="J706" s="387">
        <v>0</v>
      </c>
      <c r="K706" s="387">
        <v>0</v>
      </c>
      <c r="L706" s="387">
        <v>0</v>
      </c>
      <c r="M706" s="387">
        <v>0</v>
      </c>
      <c r="N706" s="387">
        <v>0</v>
      </c>
      <c r="O706" s="387">
        <v>0</v>
      </c>
      <c r="P706" s="387">
        <v>0</v>
      </c>
      <c r="Q706" s="387">
        <v>0</v>
      </c>
      <c r="R706" s="382">
        <v>0</v>
      </c>
      <c r="S706" s="382">
        <v>1</v>
      </c>
      <c r="T706" s="382">
        <v>0</v>
      </c>
      <c r="U706" s="382">
        <v>1</v>
      </c>
      <c r="V706" s="382">
        <v>0</v>
      </c>
      <c r="W706" s="382">
        <v>1</v>
      </c>
      <c r="X706" s="382">
        <v>0</v>
      </c>
      <c r="Y706" s="382">
        <v>0</v>
      </c>
      <c r="Z706" s="382">
        <v>0</v>
      </c>
      <c r="AA706" s="8">
        <v>0</v>
      </c>
      <c r="AB706" s="8">
        <v>0</v>
      </c>
      <c r="AC706" s="8">
        <v>0</v>
      </c>
      <c r="AD706" s="8">
        <v>1</v>
      </c>
      <c r="AE706" s="8">
        <v>0</v>
      </c>
      <c r="AF706" s="8">
        <v>0</v>
      </c>
      <c r="AG706" s="8">
        <v>1</v>
      </c>
      <c r="AH706" s="8">
        <v>0</v>
      </c>
      <c r="AI706" s="8">
        <v>0</v>
      </c>
      <c r="AJ706" s="8">
        <v>0</v>
      </c>
      <c r="AK706" s="8">
        <v>0</v>
      </c>
      <c r="AL706" s="2"/>
      <c r="AM706" s="51">
        <f t="shared" si="102"/>
        <v>5</v>
      </c>
      <c r="AN706" s="7">
        <v>5</v>
      </c>
      <c r="AO706" s="256">
        <f t="shared" si="103"/>
        <v>0.14705882352941177</v>
      </c>
      <c r="AP706" s="2"/>
      <c r="AQ706" s="2"/>
      <c r="AR706" s="2"/>
      <c r="AS706" s="2"/>
      <c r="AT706" s="2"/>
      <c r="AU706" s="2"/>
      <c r="AV706" s="2"/>
      <c r="AW706" s="2"/>
      <c r="AX706" s="2"/>
      <c r="AY706" s="2"/>
      <c r="AZ706" s="2"/>
      <c r="BA706" s="2"/>
      <c r="BB706" s="2"/>
      <c r="BC706" s="2"/>
      <c r="BD706" s="2"/>
      <c r="BE706" s="2"/>
    </row>
    <row r="707" spans="1:57" ht="18.5" x14ac:dyDescent="0.35">
      <c r="A707" s="2"/>
      <c r="B707" s="2"/>
      <c r="C707" s="381" t="s">
        <v>424</v>
      </c>
      <c r="D707" s="383">
        <f t="shared" ref="D707:AK707" si="104">($A$674*D704)+($A$675*D705)+($A$676*D706)</f>
        <v>1</v>
      </c>
      <c r="E707" s="332">
        <f t="shared" si="104"/>
        <v>3</v>
      </c>
      <c r="F707" s="383">
        <f t="shared" si="104"/>
        <v>1</v>
      </c>
      <c r="G707" s="383">
        <f t="shared" si="104"/>
        <v>3</v>
      </c>
      <c r="H707" s="332">
        <f t="shared" si="104"/>
        <v>3</v>
      </c>
      <c r="I707" s="332">
        <f t="shared" si="104"/>
        <v>3</v>
      </c>
      <c r="J707" s="383">
        <f t="shared" si="104"/>
        <v>1</v>
      </c>
      <c r="K707" s="383">
        <f t="shared" si="104"/>
        <v>1</v>
      </c>
      <c r="L707" s="383">
        <f t="shared" si="104"/>
        <v>1</v>
      </c>
      <c r="M707" s="383">
        <f t="shared" si="104"/>
        <v>1</v>
      </c>
      <c r="N707" s="383">
        <f t="shared" si="104"/>
        <v>1</v>
      </c>
      <c r="O707" s="383">
        <f t="shared" si="104"/>
        <v>1</v>
      </c>
      <c r="P707" s="383">
        <f t="shared" si="104"/>
        <v>3</v>
      </c>
      <c r="Q707" s="332">
        <f t="shared" si="104"/>
        <v>3</v>
      </c>
      <c r="R707" s="383">
        <f t="shared" si="104"/>
        <v>1</v>
      </c>
      <c r="S707" s="332">
        <f t="shared" si="104"/>
        <v>5</v>
      </c>
      <c r="T707" s="383">
        <f t="shared" si="104"/>
        <v>3</v>
      </c>
      <c r="U707" s="332">
        <f t="shared" si="104"/>
        <v>5</v>
      </c>
      <c r="V707" s="332">
        <f t="shared" si="104"/>
        <v>3</v>
      </c>
      <c r="W707" s="384">
        <f t="shared" si="104"/>
        <v>5</v>
      </c>
      <c r="X707" s="383">
        <f t="shared" si="104"/>
        <v>3</v>
      </c>
      <c r="Y707" s="383">
        <f t="shared" si="104"/>
        <v>3</v>
      </c>
      <c r="Z707" s="332">
        <f t="shared" si="104"/>
        <v>1</v>
      </c>
      <c r="AA707" s="2">
        <f t="shared" si="104"/>
        <v>3</v>
      </c>
      <c r="AB707" s="2">
        <f t="shared" si="104"/>
        <v>3</v>
      </c>
      <c r="AC707" s="2">
        <f t="shared" si="104"/>
        <v>1</v>
      </c>
      <c r="AD707" s="2">
        <f t="shared" si="104"/>
        <v>5</v>
      </c>
      <c r="AE707" s="2">
        <f t="shared" si="104"/>
        <v>3</v>
      </c>
      <c r="AF707" s="2">
        <f t="shared" si="104"/>
        <v>1</v>
      </c>
      <c r="AG707" s="2">
        <f t="shared" si="104"/>
        <v>5</v>
      </c>
      <c r="AH707" s="2">
        <f t="shared" si="104"/>
        <v>1</v>
      </c>
      <c r="AI707" s="2">
        <f t="shared" si="104"/>
        <v>1</v>
      </c>
      <c r="AJ707" s="2">
        <f t="shared" si="104"/>
        <v>1</v>
      </c>
      <c r="AK707" s="2">
        <f t="shared" si="104"/>
        <v>1</v>
      </c>
      <c r="AL707" s="2"/>
      <c r="AM707" s="9">
        <f>SUM(AM704:AM706)</f>
        <v>34</v>
      </c>
      <c r="AN707" s="2"/>
      <c r="AO707" s="10">
        <f>SUM(AO704:AO706)</f>
        <v>1</v>
      </c>
      <c r="AP707" s="2"/>
      <c r="AQ707" s="2"/>
      <c r="AR707" s="2"/>
      <c r="AS707" s="2"/>
      <c r="AT707" s="2"/>
      <c r="AU707" s="2"/>
      <c r="AV707" s="2"/>
      <c r="AW707" s="2"/>
      <c r="AX707" s="2"/>
      <c r="AY707" s="2"/>
      <c r="AZ707" s="2"/>
      <c r="BA707" s="2"/>
      <c r="BB707" s="2"/>
      <c r="BC707" s="2"/>
      <c r="BD707" s="2"/>
      <c r="BE707" s="2"/>
    </row>
    <row r="708" spans="1:57" ht="18.5" x14ac:dyDescent="0.35">
      <c r="A708" s="2"/>
      <c r="B708" s="2"/>
      <c r="C708" s="381" t="s">
        <v>423</v>
      </c>
      <c r="D708" s="332">
        <v>3</v>
      </c>
      <c r="E708" s="332">
        <v>3</v>
      </c>
      <c r="F708" s="332">
        <v>5</v>
      </c>
      <c r="G708" s="332">
        <v>5</v>
      </c>
      <c r="H708" s="332">
        <v>3</v>
      </c>
      <c r="I708" s="332">
        <v>3</v>
      </c>
      <c r="J708" s="332">
        <v>3</v>
      </c>
      <c r="K708" s="332">
        <v>3</v>
      </c>
      <c r="L708" s="332">
        <v>3</v>
      </c>
      <c r="M708" s="332">
        <v>3</v>
      </c>
      <c r="N708" s="332">
        <v>3</v>
      </c>
      <c r="O708" s="332">
        <v>5</v>
      </c>
      <c r="P708" s="332">
        <v>5</v>
      </c>
      <c r="Q708" s="396"/>
      <c r="R708" s="332">
        <v>3</v>
      </c>
      <c r="S708" s="332">
        <v>5</v>
      </c>
      <c r="T708" s="332">
        <v>5</v>
      </c>
      <c r="U708" s="332">
        <v>5</v>
      </c>
      <c r="V708" s="332">
        <v>3</v>
      </c>
      <c r="W708" s="332">
        <v>3</v>
      </c>
      <c r="X708" s="332">
        <v>5</v>
      </c>
      <c r="Y708" s="332">
        <v>5</v>
      </c>
      <c r="Z708" s="332">
        <v>1</v>
      </c>
      <c r="AA708" s="2"/>
      <c r="AB708" s="2"/>
      <c r="AC708" s="2"/>
      <c r="AD708" s="2"/>
      <c r="AE708" s="2"/>
      <c r="AF708" s="2"/>
      <c r="AG708" s="2"/>
      <c r="AH708" s="2"/>
      <c r="AI708" s="2"/>
      <c r="AJ708" s="2"/>
      <c r="AK708" s="2"/>
      <c r="AL708" s="2"/>
      <c r="AM708" s="305"/>
      <c r="AN708" s="2"/>
      <c r="AO708" s="10"/>
      <c r="AP708" s="2"/>
      <c r="AQ708" s="2"/>
      <c r="AR708" s="2"/>
      <c r="AS708" s="2"/>
      <c r="AT708" s="2"/>
      <c r="AU708" s="2"/>
      <c r="AV708" s="2"/>
      <c r="AW708" s="2"/>
      <c r="AX708" s="2"/>
      <c r="AY708" s="2"/>
      <c r="AZ708" s="2"/>
      <c r="BA708" s="2"/>
      <c r="BB708" s="2"/>
      <c r="BC708" s="2"/>
      <c r="BD708" s="2"/>
      <c r="BE708" s="2"/>
    </row>
    <row r="709" spans="1:57" x14ac:dyDescent="0.35">
      <c r="A709" s="2"/>
      <c r="B709" s="2"/>
      <c r="C709" s="2"/>
      <c r="D709" s="2"/>
      <c r="E709" s="2"/>
      <c r="F709" s="2"/>
      <c r="G709" s="2"/>
      <c r="H709" s="2"/>
      <c r="I709" s="2"/>
      <c r="J709" s="2"/>
      <c r="K709" s="2"/>
      <c r="L709" s="2"/>
      <c r="M709" s="2"/>
      <c r="N709" s="2"/>
      <c r="O709" s="2"/>
      <c r="P709" s="2"/>
      <c r="Q709" s="395"/>
      <c r="R709" s="2" t="s">
        <v>425</v>
      </c>
      <c r="S709" s="2"/>
      <c r="T709" s="2"/>
      <c r="U709" s="2"/>
      <c r="V709" s="2"/>
      <c r="W709" s="2"/>
      <c r="X709" s="2"/>
      <c r="Y709" s="2"/>
      <c r="Z709" s="2"/>
      <c r="AA709" s="2"/>
      <c r="AB709" s="2"/>
      <c r="AC709" s="2"/>
      <c r="AD709" s="2"/>
      <c r="AE709" s="2"/>
      <c r="AF709" s="2"/>
      <c r="AG709" s="2"/>
      <c r="AH709" s="2"/>
      <c r="AI709" s="2"/>
      <c r="AJ709" s="2"/>
      <c r="AK709" s="2"/>
      <c r="AL709" s="2"/>
      <c r="AM709" s="305"/>
      <c r="AN709" s="2"/>
      <c r="AO709" s="10"/>
      <c r="AP709" s="2"/>
      <c r="AQ709" s="2"/>
      <c r="AR709" s="2"/>
      <c r="AS709" s="2"/>
      <c r="AT709" s="2"/>
      <c r="AU709" s="2"/>
      <c r="AV709" s="2"/>
      <c r="AW709" s="2"/>
      <c r="AX709" s="2"/>
      <c r="AY709" s="2"/>
      <c r="AZ709" s="2"/>
      <c r="BA709" s="2"/>
      <c r="BB709" s="2"/>
      <c r="BC709" s="2"/>
      <c r="BD709" s="2"/>
      <c r="BE709" s="2"/>
    </row>
    <row r="710" spans="1:57" x14ac:dyDescent="0.3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9"/>
      <c r="AN710" s="2"/>
      <c r="AO710" s="10"/>
      <c r="AP710" s="2"/>
      <c r="AQ710" s="2"/>
      <c r="AR710" s="2"/>
      <c r="AS710" s="2"/>
      <c r="AT710" s="2"/>
      <c r="AU710" s="2"/>
      <c r="AV710" s="2"/>
      <c r="AW710" s="2"/>
      <c r="AX710" s="2"/>
      <c r="AY710" s="2"/>
      <c r="AZ710" s="2"/>
      <c r="BA710" s="2"/>
      <c r="BB710" s="2"/>
      <c r="BC710" s="2"/>
      <c r="BD710" s="2"/>
      <c r="BE710" s="2"/>
    </row>
    <row r="711" spans="1:57" x14ac:dyDescent="0.35">
      <c r="A711" s="2"/>
      <c r="B711" s="2"/>
      <c r="C711" s="2"/>
      <c r="D711" s="337" t="s">
        <v>20</v>
      </c>
      <c r="E711" s="335" t="s">
        <v>21</v>
      </c>
      <c r="F711" s="334" t="s">
        <v>23</v>
      </c>
      <c r="G711" s="334" t="s">
        <v>26</v>
      </c>
      <c r="H711" s="334" t="s">
        <v>29</v>
      </c>
      <c r="I711" s="334" t="s">
        <v>32</v>
      </c>
      <c r="J711" s="334" t="s">
        <v>35</v>
      </c>
      <c r="K711" s="334" t="s">
        <v>38</v>
      </c>
      <c r="L711" s="334" t="s">
        <v>41</v>
      </c>
      <c r="M711" s="334" t="s">
        <v>44</v>
      </c>
      <c r="N711" s="334" t="s">
        <v>47</v>
      </c>
      <c r="O711" s="334" t="s">
        <v>50</v>
      </c>
      <c r="P711" s="334" t="s">
        <v>51</v>
      </c>
      <c r="Q711" s="334" t="s">
        <v>52</v>
      </c>
      <c r="R711" s="334" t="s">
        <v>53</v>
      </c>
      <c r="S711" s="334" t="s">
        <v>54</v>
      </c>
      <c r="T711" s="334" t="s">
        <v>55</v>
      </c>
      <c r="U711" s="334" t="s">
        <v>56</v>
      </c>
      <c r="V711" s="334" t="s">
        <v>57</v>
      </c>
      <c r="W711" s="334" t="s">
        <v>58</v>
      </c>
      <c r="X711" s="334" t="s">
        <v>59</v>
      </c>
      <c r="Y711" s="334" t="s">
        <v>60</v>
      </c>
      <c r="Z711" s="334" t="s">
        <v>61</v>
      </c>
      <c r="AA711" s="334" t="s">
        <v>62</v>
      </c>
      <c r="AB711" s="334" t="s">
        <v>63</v>
      </c>
      <c r="AC711" s="334" t="s">
        <v>64</v>
      </c>
      <c r="AD711" s="334" t="s">
        <v>65</v>
      </c>
      <c r="AE711" s="334" t="s">
        <v>66</v>
      </c>
      <c r="AF711" s="334" t="s">
        <v>67</v>
      </c>
      <c r="AG711" s="334" t="s">
        <v>68</v>
      </c>
      <c r="AH711" s="334" t="s">
        <v>69</v>
      </c>
      <c r="AI711" s="334" t="s">
        <v>70</v>
      </c>
      <c r="AJ711" s="334" t="s">
        <v>71</v>
      </c>
      <c r="AK711" s="336" t="s">
        <v>72</v>
      </c>
      <c r="AL711" s="2"/>
      <c r="AM711" s="9"/>
      <c r="AN711" s="2"/>
      <c r="AO711" s="10"/>
      <c r="AP711" s="2"/>
      <c r="AQ711" s="2"/>
      <c r="AR711" s="2"/>
      <c r="AS711" s="2"/>
      <c r="AT711" s="2"/>
      <c r="AU711" s="2"/>
      <c r="AV711" s="2"/>
      <c r="AW711" s="2"/>
      <c r="AX711" s="2"/>
      <c r="AY711" s="2"/>
      <c r="AZ711" s="2"/>
      <c r="BA711" s="2"/>
      <c r="BB711" s="2"/>
      <c r="BC711" s="2"/>
      <c r="BD711" s="2"/>
      <c r="BE711" s="2"/>
    </row>
    <row r="712" spans="1:57" x14ac:dyDescent="0.35">
      <c r="A712" s="2"/>
      <c r="B712" s="2"/>
      <c r="C712" s="55" t="s">
        <v>372</v>
      </c>
      <c r="D712" s="37">
        <f>AVERAGE(D653,D664,D677,D695,D686,D707)</f>
        <v>3.6666666666666665</v>
      </c>
      <c r="E712" s="37">
        <f t="shared" ref="E712:AK712" si="105">AVERAGE(E653,E664,E677,E695,E686,E707)</f>
        <v>2.8333333333333335</v>
      </c>
      <c r="F712" s="37">
        <f t="shared" si="105"/>
        <v>3.8333333333333335</v>
      </c>
      <c r="G712" s="37">
        <f t="shared" si="105"/>
        <v>4.166666666666667</v>
      </c>
      <c r="H712" s="37">
        <f t="shared" si="105"/>
        <v>3.1666666666666665</v>
      </c>
      <c r="I712" s="37">
        <f t="shared" si="105"/>
        <v>3</v>
      </c>
      <c r="J712" s="37">
        <f t="shared" si="105"/>
        <v>2.5</v>
      </c>
      <c r="K712" s="37">
        <f t="shared" si="105"/>
        <v>1.3333333333333333</v>
      </c>
      <c r="L712" s="37">
        <f t="shared" si="105"/>
        <v>2.5</v>
      </c>
      <c r="M712" s="37">
        <f t="shared" si="105"/>
        <v>2.8333333333333335</v>
      </c>
      <c r="N712" s="37">
        <f t="shared" si="105"/>
        <v>2.3333333333333335</v>
      </c>
      <c r="O712" s="37">
        <f t="shared" si="105"/>
        <v>3.6666666666666665</v>
      </c>
      <c r="P712" s="37">
        <f t="shared" si="105"/>
        <v>4.333333333333333</v>
      </c>
      <c r="Q712" s="37">
        <f t="shared" si="105"/>
        <v>1.8333333333333333</v>
      </c>
      <c r="R712" s="37">
        <f t="shared" si="105"/>
        <v>3.1666666666666665</v>
      </c>
      <c r="S712" s="37">
        <f t="shared" si="105"/>
        <v>4.333333333333333</v>
      </c>
      <c r="T712" s="37">
        <f t="shared" si="105"/>
        <v>4.666666666666667</v>
      </c>
      <c r="U712" s="37">
        <f t="shared" si="105"/>
        <v>4.666666666666667</v>
      </c>
      <c r="V712" s="37">
        <f t="shared" si="105"/>
        <v>4</v>
      </c>
      <c r="W712" s="37">
        <f t="shared" si="105"/>
        <v>3.6666666666666665</v>
      </c>
      <c r="X712" s="37">
        <f t="shared" si="105"/>
        <v>4.5</v>
      </c>
      <c r="Y712" s="37">
        <f t="shared" si="105"/>
        <v>4.166666666666667</v>
      </c>
      <c r="Z712" s="37">
        <f t="shared" si="105"/>
        <v>2.5</v>
      </c>
      <c r="AA712" s="37">
        <f t="shared" si="105"/>
        <v>3.1666666666666665</v>
      </c>
      <c r="AB712" s="37">
        <f t="shared" si="105"/>
        <v>4</v>
      </c>
      <c r="AC712" s="37">
        <f t="shared" si="105"/>
        <v>1.3333333333333333</v>
      </c>
      <c r="AD712" s="37">
        <f t="shared" si="105"/>
        <v>4.666666666666667</v>
      </c>
      <c r="AE712" s="37">
        <f t="shared" si="105"/>
        <v>3</v>
      </c>
      <c r="AF712" s="37">
        <f t="shared" si="105"/>
        <v>2.5</v>
      </c>
      <c r="AG712" s="37">
        <f t="shared" si="105"/>
        <v>4.333333333333333</v>
      </c>
      <c r="AH712" s="37">
        <f t="shared" si="105"/>
        <v>2.6666666666666665</v>
      </c>
      <c r="AI712" s="37">
        <f t="shared" si="105"/>
        <v>3</v>
      </c>
      <c r="AJ712" s="37">
        <f t="shared" si="105"/>
        <v>3.3333333333333335</v>
      </c>
      <c r="AK712" s="37">
        <f t="shared" si="105"/>
        <v>3</v>
      </c>
      <c r="AL712" s="2"/>
      <c r="AM712" s="2"/>
      <c r="AN712" s="2"/>
      <c r="AO712" s="2"/>
      <c r="AP712" s="2"/>
      <c r="AQ712" s="2"/>
      <c r="AR712" s="2"/>
      <c r="AS712" s="2"/>
      <c r="AT712" s="2"/>
      <c r="AU712" s="2"/>
      <c r="AV712" s="2"/>
      <c r="AW712" s="2"/>
      <c r="AX712" s="2"/>
      <c r="AY712" s="2"/>
      <c r="AZ712" s="2"/>
      <c r="BA712" s="2"/>
      <c r="BB712" s="2"/>
      <c r="BC712" s="2"/>
      <c r="BD712" s="2"/>
      <c r="BE712" s="2"/>
    </row>
    <row r="713" spans="1:57" x14ac:dyDescent="0.35">
      <c r="A713" s="2"/>
      <c r="B713" s="2"/>
      <c r="C713" s="26" t="s">
        <v>211</v>
      </c>
      <c r="D713" s="257">
        <f>AVERAGE(D653:AK653,D664:AK664,D677:AK677,D686:AK686,D695:AK695,D707:AK707)</f>
        <v>3.3137254901960786</v>
      </c>
      <c r="E713" s="259">
        <f t="shared" ref="E713:AK713" si="106">$D$713</f>
        <v>3.3137254901960786</v>
      </c>
      <c r="F713" s="259">
        <f t="shared" si="106"/>
        <v>3.3137254901960786</v>
      </c>
      <c r="G713" s="259">
        <f t="shared" si="106"/>
        <v>3.3137254901960786</v>
      </c>
      <c r="H713" s="259">
        <f t="shared" si="106"/>
        <v>3.3137254901960786</v>
      </c>
      <c r="I713" s="259">
        <f t="shared" si="106"/>
        <v>3.3137254901960786</v>
      </c>
      <c r="J713" s="259">
        <f t="shared" si="106"/>
        <v>3.3137254901960786</v>
      </c>
      <c r="K713" s="259">
        <f t="shared" si="106"/>
        <v>3.3137254901960786</v>
      </c>
      <c r="L713" s="259">
        <f t="shared" si="106"/>
        <v>3.3137254901960786</v>
      </c>
      <c r="M713" s="259">
        <f t="shared" si="106"/>
        <v>3.3137254901960786</v>
      </c>
      <c r="N713" s="259">
        <f t="shared" si="106"/>
        <v>3.3137254901960786</v>
      </c>
      <c r="O713" s="259">
        <f t="shared" si="106"/>
        <v>3.3137254901960786</v>
      </c>
      <c r="P713" s="259">
        <f t="shared" si="106"/>
        <v>3.3137254901960786</v>
      </c>
      <c r="Q713" s="259">
        <f t="shared" si="106"/>
        <v>3.3137254901960786</v>
      </c>
      <c r="R713" s="259">
        <f t="shared" si="106"/>
        <v>3.3137254901960786</v>
      </c>
      <c r="S713" s="259">
        <f t="shared" si="106"/>
        <v>3.3137254901960786</v>
      </c>
      <c r="T713" s="259">
        <f t="shared" si="106"/>
        <v>3.3137254901960786</v>
      </c>
      <c r="U713" s="259">
        <f t="shared" si="106"/>
        <v>3.3137254901960786</v>
      </c>
      <c r="V713" s="259">
        <f t="shared" si="106"/>
        <v>3.3137254901960786</v>
      </c>
      <c r="W713" s="259">
        <f t="shared" si="106"/>
        <v>3.3137254901960786</v>
      </c>
      <c r="X713" s="259">
        <f t="shared" si="106"/>
        <v>3.3137254901960786</v>
      </c>
      <c r="Y713" s="259">
        <f t="shared" si="106"/>
        <v>3.3137254901960786</v>
      </c>
      <c r="Z713" s="259">
        <f t="shared" si="106"/>
        <v>3.3137254901960786</v>
      </c>
      <c r="AA713" s="259">
        <f t="shared" si="106"/>
        <v>3.3137254901960786</v>
      </c>
      <c r="AB713" s="259">
        <f t="shared" si="106"/>
        <v>3.3137254901960786</v>
      </c>
      <c r="AC713" s="259">
        <f t="shared" si="106"/>
        <v>3.3137254901960786</v>
      </c>
      <c r="AD713" s="259">
        <f t="shared" si="106"/>
        <v>3.3137254901960786</v>
      </c>
      <c r="AE713" s="259">
        <f t="shared" si="106"/>
        <v>3.3137254901960786</v>
      </c>
      <c r="AF713" s="259">
        <f t="shared" si="106"/>
        <v>3.3137254901960786</v>
      </c>
      <c r="AG713" s="259">
        <f t="shared" si="106"/>
        <v>3.3137254901960786</v>
      </c>
      <c r="AH713" s="259">
        <f t="shared" si="106"/>
        <v>3.3137254901960786</v>
      </c>
      <c r="AI713" s="259">
        <f t="shared" si="106"/>
        <v>3.3137254901960786</v>
      </c>
      <c r="AJ713" s="259">
        <f t="shared" si="106"/>
        <v>3.3137254901960786</v>
      </c>
      <c r="AK713" s="259">
        <f t="shared" si="106"/>
        <v>3.3137254901960786</v>
      </c>
      <c r="AL713" s="2"/>
      <c r="AM713" s="2"/>
      <c r="AN713" s="2"/>
      <c r="AO713" s="2"/>
      <c r="AP713" s="2"/>
      <c r="AQ713" s="2"/>
      <c r="AR713" s="2"/>
      <c r="AS713" s="2"/>
      <c r="AT713" s="2"/>
      <c r="AU713" s="2"/>
      <c r="AV713" s="2"/>
      <c r="AW713" s="2"/>
      <c r="AX713" s="2"/>
      <c r="AY713" s="2"/>
      <c r="AZ713" s="2"/>
      <c r="BA713" s="2"/>
      <c r="BB713" s="2"/>
      <c r="BC713" s="2"/>
      <c r="BD713" s="2"/>
      <c r="BE713" s="2"/>
    </row>
    <row r="714" spans="1:57" x14ac:dyDescent="0.3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row>
    <row r="715" spans="1:57" x14ac:dyDescent="0.3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row>
    <row r="716" spans="1:57" x14ac:dyDescent="0.3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row>
    <row r="717" spans="1:57" x14ac:dyDescent="0.3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row>
    <row r="718" spans="1:57" x14ac:dyDescent="0.3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row>
    <row r="719" spans="1:57" x14ac:dyDescent="0.3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row>
    <row r="720" spans="1:57" x14ac:dyDescent="0.3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row>
    <row r="721" spans="1:57" x14ac:dyDescent="0.3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row>
    <row r="722" spans="1:57" x14ac:dyDescent="0.3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row>
    <row r="723" spans="1:57" x14ac:dyDescent="0.3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row>
    <row r="724" spans="1:57" x14ac:dyDescent="0.3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row>
    <row r="725" spans="1:57" x14ac:dyDescent="0.3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row>
    <row r="726" spans="1:57" x14ac:dyDescent="0.3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row>
    <row r="727" spans="1:57" x14ac:dyDescent="0.3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row>
    <row r="728" spans="1:57" x14ac:dyDescent="0.3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row>
    <row r="729" spans="1:57" x14ac:dyDescent="0.3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row>
    <row r="730" spans="1:57" x14ac:dyDescent="0.3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row>
    <row r="731" spans="1:57" x14ac:dyDescent="0.3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row>
    <row r="732" spans="1:57" x14ac:dyDescent="0.3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row>
    <row r="733" spans="1:57" x14ac:dyDescent="0.3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row>
    <row r="734" spans="1:57" x14ac:dyDescent="0.3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row>
    <row r="735" spans="1:57" x14ac:dyDescent="0.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row>
    <row r="736" spans="1:57" x14ac:dyDescent="0.3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row>
    <row r="737" spans="1:57" x14ac:dyDescent="0.3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row>
    <row r="738" spans="1:57" x14ac:dyDescent="0.3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row>
    <row r="739" spans="1:57" x14ac:dyDescent="0.3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row>
    <row r="740" spans="1:57" x14ac:dyDescent="0.3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row>
    <row r="741" spans="1:57" x14ac:dyDescent="0.3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row>
    <row r="742" spans="1:57" x14ac:dyDescent="0.3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row>
    <row r="743" spans="1:57" x14ac:dyDescent="0.3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row>
    <row r="744" spans="1:57" x14ac:dyDescent="0.3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row>
    <row r="745" spans="1:57" x14ac:dyDescent="0.3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row>
    <row r="746" spans="1:57" x14ac:dyDescent="0.3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row>
    <row r="747" spans="1:57" x14ac:dyDescent="0.3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row>
    <row r="748" spans="1:57" x14ac:dyDescent="0.3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row>
    <row r="749" spans="1:57" x14ac:dyDescent="0.3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row>
    <row r="750" spans="1:57" ht="21" x14ac:dyDescent="0.35">
      <c r="A750" s="46" t="s">
        <v>391</v>
      </c>
      <c r="B750" s="76"/>
      <c r="C750" s="19" t="s">
        <v>392</v>
      </c>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row>
    <row r="751" spans="1:57" ht="26" x14ac:dyDescent="0.6">
      <c r="A751" s="2"/>
      <c r="B751" s="2"/>
      <c r="C751" s="445" t="s">
        <v>393</v>
      </c>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row>
    <row r="752" spans="1:57" ht="18.5" x14ac:dyDescent="0.35">
      <c r="A752" s="21" t="s">
        <v>394</v>
      </c>
      <c r="B752" s="81"/>
      <c r="C752" s="16" t="s">
        <v>395</v>
      </c>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row>
    <row r="753" spans="1:57" x14ac:dyDescent="0.35">
      <c r="A753" s="2"/>
      <c r="B753" s="2"/>
      <c r="C753" s="2"/>
      <c r="D753" s="337" t="s">
        <v>20</v>
      </c>
      <c r="E753" s="335" t="s">
        <v>21</v>
      </c>
      <c r="F753" s="334" t="s">
        <v>23</v>
      </c>
      <c r="G753" s="334" t="s">
        <v>26</v>
      </c>
      <c r="H753" s="334" t="s">
        <v>29</v>
      </c>
      <c r="I753" s="334" t="s">
        <v>32</v>
      </c>
      <c r="J753" s="334" t="s">
        <v>35</v>
      </c>
      <c r="K753" s="334" t="s">
        <v>38</v>
      </c>
      <c r="L753" s="334" t="s">
        <v>41</v>
      </c>
      <c r="M753" s="334" t="s">
        <v>44</v>
      </c>
      <c r="N753" s="334" t="s">
        <v>47</v>
      </c>
      <c r="O753" s="334" t="s">
        <v>50</v>
      </c>
      <c r="P753" s="334" t="s">
        <v>51</v>
      </c>
      <c r="Q753" s="334" t="s">
        <v>52</v>
      </c>
      <c r="R753" s="334" t="s">
        <v>53</v>
      </c>
      <c r="S753" s="334" t="s">
        <v>54</v>
      </c>
      <c r="T753" s="334" t="s">
        <v>55</v>
      </c>
      <c r="U753" s="334" t="s">
        <v>56</v>
      </c>
      <c r="V753" s="334" t="s">
        <v>57</v>
      </c>
      <c r="W753" s="334" t="s">
        <v>58</v>
      </c>
      <c r="X753" s="334" t="s">
        <v>59</v>
      </c>
      <c r="Y753" s="334" t="s">
        <v>60</v>
      </c>
      <c r="Z753" s="334" t="s">
        <v>61</v>
      </c>
      <c r="AA753" s="334" t="s">
        <v>62</v>
      </c>
      <c r="AB753" s="334" t="s">
        <v>63</v>
      </c>
      <c r="AC753" s="334" t="s">
        <v>64</v>
      </c>
      <c r="AD753" s="334" t="s">
        <v>65</v>
      </c>
      <c r="AE753" s="334" t="s">
        <v>66</v>
      </c>
      <c r="AF753" s="334" t="s">
        <v>67</v>
      </c>
      <c r="AG753" s="334" t="s">
        <v>68</v>
      </c>
      <c r="AH753" s="334" t="s">
        <v>69</v>
      </c>
      <c r="AI753" s="334" t="s">
        <v>70</v>
      </c>
      <c r="AJ753" s="334" t="s">
        <v>71</v>
      </c>
      <c r="AK753" s="336" t="s">
        <v>72</v>
      </c>
      <c r="AL753" s="2"/>
      <c r="AM753" s="6" t="s">
        <v>179</v>
      </c>
      <c r="AN753" s="7" t="s">
        <v>396</v>
      </c>
      <c r="AO753" s="7" t="s">
        <v>190</v>
      </c>
      <c r="AP753" s="2"/>
      <c r="AQ753" s="2"/>
      <c r="AR753" s="2"/>
      <c r="AS753" s="2"/>
      <c r="AT753" s="2"/>
      <c r="AU753" s="2"/>
      <c r="AV753" s="2"/>
      <c r="AW753" s="2"/>
      <c r="AX753" s="2"/>
      <c r="AY753" s="2"/>
      <c r="AZ753" s="2"/>
      <c r="BA753" s="2"/>
      <c r="BB753" s="2"/>
      <c r="BC753" s="2"/>
      <c r="BD753" s="2"/>
      <c r="BE753" s="2"/>
    </row>
    <row r="754" spans="1:57" x14ac:dyDescent="0.35">
      <c r="A754" s="446"/>
      <c r="B754" s="447"/>
      <c r="C754" s="11" t="s">
        <v>290</v>
      </c>
      <c r="D754" s="386">
        <v>0</v>
      </c>
      <c r="E754" s="386">
        <v>0</v>
      </c>
      <c r="F754" s="386">
        <v>0</v>
      </c>
      <c r="G754" s="386">
        <v>0</v>
      </c>
      <c r="H754" s="386">
        <v>0</v>
      </c>
      <c r="I754" s="386">
        <v>0</v>
      </c>
      <c r="J754" s="386">
        <v>0</v>
      </c>
      <c r="K754" s="386">
        <v>0</v>
      </c>
      <c r="L754" s="386">
        <v>1</v>
      </c>
      <c r="M754" s="386">
        <v>0</v>
      </c>
      <c r="N754" s="386">
        <v>0</v>
      </c>
      <c r="O754" s="386">
        <v>0</v>
      </c>
      <c r="P754" s="386">
        <v>0</v>
      </c>
      <c r="Q754" s="386">
        <v>1</v>
      </c>
      <c r="R754" s="8">
        <v>0</v>
      </c>
      <c r="S754" s="8">
        <v>0</v>
      </c>
      <c r="T754" s="8">
        <v>0</v>
      </c>
      <c r="U754" s="8">
        <v>1</v>
      </c>
      <c r="V754" s="8">
        <v>0</v>
      </c>
      <c r="W754" s="8">
        <v>0</v>
      </c>
      <c r="X754" s="8">
        <v>0</v>
      </c>
      <c r="Y754" s="8">
        <v>0</v>
      </c>
      <c r="Z754" s="8">
        <v>0</v>
      </c>
      <c r="AA754" s="8">
        <v>0</v>
      </c>
      <c r="AB754" s="8">
        <v>0</v>
      </c>
      <c r="AC754" s="8">
        <v>0</v>
      </c>
      <c r="AD754" s="8">
        <v>0</v>
      </c>
      <c r="AE754" s="8">
        <v>0</v>
      </c>
      <c r="AF754" s="8">
        <v>0</v>
      </c>
      <c r="AG754" s="8">
        <v>0</v>
      </c>
      <c r="AH754" s="8">
        <v>0</v>
      </c>
      <c r="AI754" s="8">
        <v>0</v>
      </c>
      <c r="AJ754" s="8">
        <v>0</v>
      </c>
      <c r="AK754" s="8">
        <v>1</v>
      </c>
      <c r="AL754" s="2"/>
      <c r="AM754" s="51">
        <f>SUM(D754:AK754)</f>
        <v>4</v>
      </c>
      <c r="AN754" s="7" t="str">
        <f>C754</f>
        <v>Ne</v>
      </c>
      <c r="AO754" s="256">
        <f>AM754/AM$757</f>
        <v>0.11764705882352941</v>
      </c>
      <c r="AP754" s="2"/>
      <c r="AQ754" s="2"/>
      <c r="AR754" s="2"/>
      <c r="AS754" s="2"/>
      <c r="AT754" s="2"/>
      <c r="AU754" s="2"/>
      <c r="AV754" s="2"/>
      <c r="AW754" s="2"/>
      <c r="AX754" s="2"/>
      <c r="AY754" s="2"/>
      <c r="AZ754" s="2"/>
      <c r="BA754" s="2"/>
      <c r="BB754" s="2"/>
      <c r="BC754" s="2"/>
      <c r="BD754" s="2"/>
      <c r="BE754" s="2"/>
    </row>
    <row r="755" spans="1:57" x14ac:dyDescent="0.35">
      <c r="A755" s="446"/>
      <c r="B755" s="447"/>
      <c r="C755" s="11" t="s">
        <v>397</v>
      </c>
      <c r="D755" s="386">
        <v>0</v>
      </c>
      <c r="E755" s="386">
        <v>0</v>
      </c>
      <c r="F755" s="386">
        <v>0</v>
      </c>
      <c r="G755" s="386">
        <v>0</v>
      </c>
      <c r="H755" s="386">
        <v>0</v>
      </c>
      <c r="I755" s="386">
        <v>0</v>
      </c>
      <c r="J755" s="386">
        <v>0</v>
      </c>
      <c r="K755" s="386">
        <v>0</v>
      </c>
      <c r="L755" s="386">
        <v>0</v>
      </c>
      <c r="M755" s="386">
        <v>0</v>
      </c>
      <c r="N755" s="386">
        <v>0</v>
      </c>
      <c r="O755" s="386">
        <v>0</v>
      </c>
      <c r="P755" s="386" t="s">
        <v>404</v>
      </c>
      <c r="Q755" s="386">
        <v>0</v>
      </c>
      <c r="R755" s="8">
        <v>0</v>
      </c>
      <c r="S755" s="8">
        <v>0</v>
      </c>
      <c r="T755" s="8">
        <v>0</v>
      </c>
      <c r="U755" s="8">
        <v>0</v>
      </c>
      <c r="V755" s="8">
        <v>0</v>
      </c>
      <c r="W755" s="8">
        <v>0</v>
      </c>
      <c r="X755" s="8">
        <v>0</v>
      </c>
      <c r="Y755" s="8">
        <v>0</v>
      </c>
      <c r="Z755" s="8">
        <v>0</v>
      </c>
      <c r="AA755" s="8">
        <v>0</v>
      </c>
      <c r="AB755" s="8">
        <v>0</v>
      </c>
      <c r="AC755" s="8">
        <v>1</v>
      </c>
      <c r="AD755" s="8">
        <v>0</v>
      </c>
      <c r="AE755" s="8">
        <v>0</v>
      </c>
      <c r="AF755" s="8">
        <v>0</v>
      </c>
      <c r="AG755" s="8">
        <v>0</v>
      </c>
      <c r="AH755" s="8">
        <v>0</v>
      </c>
      <c r="AI755" s="8">
        <v>0</v>
      </c>
      <c r="AJ755" s="8">
        <v>0</v>
      </c>
      <c r="AK755" s="8">
        <v>0</v>
      </c>
      <c r="AL755" s="2"/>
      <c r="AM755" s="51">
        <f>SUM(D755:AK755)</f>
        <v>1</v>
      </c>
      <c r="AN755" s="7" t="str">
        <f>C755</f>
        <v>Ano, jen od jiných úřadů</v>
      </c>
      <c r="AO755" s="256">
        <f>AM755/AM$757</f>
        <v>2.9411764705882353E-2</v>
      </c>
      <c r="AP755" s="2"/>
      <c r="AQ755" s="2"/>
      <c r="AR755" s="2"/>
      <c r="AS755" s="2"/>
      <c r="AT755" s="2"/>
      <c r="AU755" s="2"/>
      <c r="AV755" s="2"/>
      <c r="AW755" s="2"/>
      <c r="AX755" s="2"/>
      <c r="AY755" s="2"/>
      <c r="AZ755" s="2"/>
      <c r="BA755" s="2"/>
      <c r="BB755" s="2"/>
      <c r="BC755" s="2"/>
      <c r="BD755" s="2"/>
      <c r="BE755" s="2"/>
    </row>
    <row r="756" spans="1:57" x14ac:dyDescent="0.35">
      <c r="A756" s="446"/>
      <c r="B756" s="447"/>
      <c r="C756" s="11" t="s">
        <v>398</v>
      </c>
      <c r="D756" s="386">
        <v>1</v>
      </c>
      <c r="E756" s="386">
        <v>1</v>
      </c>
      <c r="F756" s="386">
        <v>1</v>
      </c>
      <c r="G756" s="386">
        <v>1</v>
      </c>
      <c r="H756" s="386">
        <v>1</v>
      </c>
      <c r="I756" s="386">
        <v>1</v>
      </c>
      <c r="J756" s="386">
        <v>1</v>
      </c>
      <c r="K756" s="386">
        <v>1</v>
      </c>
      <c r="L756" s="386">
        <v>0</v>
      </c>
      <c r="M756" s="386">
        <v>1</v>
      </c>
      <c r="N756" s="386">
        <v>1</v>
      </c>
      <c r="O756" s="386">
        <v>1</v>
      </c>
      <c r="P756" s="386">
        <v>1</v>
      </c>
      <c r="Q756" s="386">
        <v>0</v>
      </c>
      <c r="R756" s="8">
        <v>1</v>
      </c>
      <c r="S756" s="8">
        <v>1</v>
      </c>
      <c r="T756" s="8">
        <v>1</v>
      </c>
      <c r="U756" s="8">
        <v>0</v>
      </c>
      <c r="V756" s="8">
        <v>1</v>
      </c>
      <c r="W756" s="8">
        <v>1</v>
      </c>
      <c r="X756" s="8">
        <v>1</v>
      </c>
      <c r="Y756" s="8">
        <v>1</v>
      </c>
      <c r="Z756" s="8">
        <v>1</v>
      </c>
      <c r="AA756" s="8">
        <v>1</v>
      </c>
      <c r="AB756" s="8">
        <v>1</v>
      </c>
      <c r="AC756" s="8">
        <v>0</v>
      </c>
      <c r="AD756" s="8">
        <v>1</v>
      </c>
      <c r="AE756" s="8">
        <v>1</v>
      </c>
      <c r="AF756" s="8">
        <v>1</v>
      </c>
      <c r="AG756" s="8">
        <v>1</v>
      </c>
      <c r="AH756" s="8">
        <v>1</v>
      </c>
      <c r="AI756" s="8">
        <v>1</v>
      </c>
      <c r="AJ756" s="8">
        <v>1</v>
      </c>
      <c r="AK756" s="8">
        <v>0</v>
      </c>
      <c r="AL756" s="2"/>
      <c r="AM756" s="51">
        <f>SUM(D756:AK756)</f>
        <v>29</v>
      </c>
      <c r="AN756" s="7" t="str">
        <f>C756</f>
        <v>Ano, včetně komerčních</v>
      </c>
      <c r="AO756" s="256">
        <f>AM756/AM$757</f>
        <v>0.8529411764705882</v>
      </c>
      <c r="AP756" s="2"/>
      <c r="AQ756" s="2"/>
      <c r="AR756" s="2"/>
      <c r="AS756" s="2"/>
      <c r="AT756" s="2"/>
      <c r="AU756" s="2"/>
      <c r="AV756" s="2"/>
      <c r="AW756" s="2"/>
      <c r="AX756" s="2"/>
      <c r="AY756" s="2"/>
      <c r="AZ756" s="2"/>
      <c r="BA756" s="2"/>
      <c r="BB756" s="2"/>
      <c r="BC756" s="2"/>
      <c r="BD756" s="2"/>
      <c r="BE756" s="2"/>
    </row>
    <row r="757" spans="1:57" x14ac:dyDescent="0.3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9">
        <f>SUM(AM754:AM756)</f>
        <v>34</v>
      </c>
      <c r="AN757" s="2"/>
      <c r="AO757" s="10">
        <f>SUM(AO754:AO756)</f>
        <v>1</v>
      </c>
      <c r="AP757" s="2"/>
      <c r="AQ757" s="2"/>
      <c r="AR757" s="2"/>
      <c r="AS757" s="2"/>
      <c r="AT757" s="2"/>
      <c r="AU757" s="2"/>
      <c r="AV757" s="2"/>
      <c r="AW757" s="2"/>
      <c r="AX757" s="2"/>
      <c r="AY757" s="2"/>
      <c r="AZ757" s="2"/>
      <c r="BA757" s="2"/>
      <c r="BB757" s="2"/>
      <c r="BC757" s="2"/>
      <c r="BD757" s="2"/>
      <c r="BE757" s="2"/>
    </row>
    <row r="758" spans="1:57" x14ac:dyDescent="0.3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row>
    <row r="759" spans="1:57" x14ac:dyDescent="0.3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row>
    <row r="760" spans="1:57" x14ac:dyDescent="0.3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row>
    <row r="761" spans="1:57" ht="18.5" x14ac:dyDescent="0.35">
      <c r="A761" s="21" t="s">
        <v>399</v>
      </c>
      <c r="B761" s="81"/>
      <c r="C761" s="16" t="s">
        <v>400</v>
      </c>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row>
    <row r="762" spans="1:57" x14ac:dyDescent="0.35">
      <c r="A762" s="2"/>
      <c r="B762" s="2"/>
      <c r="C762" s="2"/>
      <c r="D762" s="337" t="s">
        <v>20</v>
      </c>
      <c r="E762" s="335" t="s">
        <v>21</v>
      </c>
      <c r="F762" s="334" t="s">
        <v>23</v>
      </c>
      <c r="G762" s="334" t="s">
        <v>26</v>
      </c>
      <c r="H762" s="334" t="s">
        <v>29</v>
      </c>
      <c r="I762" s="334" t="s">
        <v>32</v>
      </c>
      <c r="J762" s="334" t="s">
        <v>35</v>
      </c>
      <c r="K762" s="334" t="s">
        <v>38</v>
      </c>
      <c r="L762" s="334" t="s">
        <v>41</v>
      </c>
      <c r="M762" s="334" t="s">
        <v>44</v>
      </c>
      <c r="N762" s="334" t="s">
        <v>47</v>
      </c>
      <c r="O762" s="334" t="s">
        <v>50</v>
      </c>
      <c r="P762" s="334" t="s">
        <v>51</v>
      </c>
      <c r="Q762" s="334" t="s">
        <v>52</v>
      </c>
      <c r="R762" s="334" t="s">
        <v>53</v>
      </c>
      <c r="S762" s="334" t="s">
        <v>54</v>
      </c>
      <c r="T762" s="334" t="s">
        <v>55</v>
      </c>
      <c r="U762" s="334" t="s">
        <v>56</v>
      </c>
      <c r="V762" s="334" t="s">
        <v>57</v>
      </c>
      <c r="W762" s="334" t="s">
        <v>58</v>
      </c>
      <c r="X762" s="334" t="s">
        <v>59</v>
      </c>
      <c r="Y762" s="334" t="s">
        <v>60</v>
      </c>
      <c r="Z762" s="334" t="s">
        <v>61</v>
      </c>
      <c r="AA762" s="334" t="s">
        <v>62</v>
      </c>
      <c r="AB762" s="334" t="s">
        <v>63</v>
      </c>
      <c r="AC762" s="334" t="s">
        <v>64</v>
      </c>
      <c r="AD762" s="334" t="s">
        <v>65</v>
      </c>
      <c r="AE762" s="334" t="s">
        <v>66</v>
      </c>
      <c r="AF762" s="334" t="s">
        <v>67</v>
      </c>
      <c r="AG762" s="334" t="s">
        <v>68</v>
      </c>
      <c r="AH762" s="334" t="s">
        <v>69</v>
      </c>
      <c r="AI762" s="334" t="s">
        <v>70</v>
      </c>
      <c r="AJ762" s="334" t="s">
        <v>71</v>
      </c>
      <c r="AK762" s="336" t="s">
        <v>72</v>
      </c>
      <c r="AL762" s="2"/>
      <c r="AM762" s="6" t="s">
        <v>179</v>
      </c>
      <c r="AN762" s="7" t="s">
        <v>396</v>
      </c>
      <c r="AO762" s="7" t="s">
        <v>190</v>
      </c>
      <c r="AP762" s="2"/>
      <c r="AQ762" s="2"/>
      <c r="AR762" s="2"/>
      <c r="AS762" s="2"/>
      <c r="AT762" s="2"/>
      <c r="AU762" s="2"/>
      <c r="AV762" s="2"/>
      <c r="AW762" s="2"/>
      <c r="AX762" s="2"/>
      <c r="AY762" s="2"/>
      <c r="AZ762" s="2"/>
      <c r="BA762" s="2"/>
      <c r="BB762" s="2"/>
      <c r="BC762" s="2"/>
      <c r="BD762" s="2"/>
      <c r="BE762" s="2"/>
    </row>
    <row r="763" spans="1:57" x14ac:dyDescent="0.35">
      <c r="A763" s="446"/>
      <c r="B763" s="447"/>
      <c r="C763" s="11" t="s">
        <v>290</v>
      </c>
      <c r="D763" s="386">
        <v>1</v>
      </c>
      <c r="E763" s="386">
        <v>0</v>
      </c>
      <c r="F763" s="386">
        <v>0</v>
      </c>
      <c r="G763" s="386">
        <v>0</v>
      </c>
      <c r="H763" s="386">
        <v>0</v>
      </c>
      <c r="I763" s="386">
        <v>1</v>
      </c>
      <c r="J763" s="386">
        <v>0</v>
      </c>
      <c r="K763" s="386">
        <v>0</v>
      </c>
      <c r="L763" s="386">
        <v>1</v>
      </c>
      <c r="M763" s="386">
        <v>0</v>
      </c>
      <c r="N763" s="386">
        <v>1</v>
      </c>
      <c r="O763" s="386">
        <v>0</v>
      </c>
      <c r="P763" s="386">
        <v>1</v>
      </c>
      <c r="Q763" s="386">
        <v>0</v>
      </c>
      <c r="R763" s="8">
        <v>0</v>
      </c>
      <c r="S763" s="8">
        <v>0</v>
      </c>
      <c r="T763" s="8">
        <v>0</v>
      </c>
      <c r="U763" s="8">
        <v>1</v>
      </c>
      <c r="V763" s="8">
        <v>1</v>
      </c>
      <c r="W763" s="8">
        <v>0</v>
      </c>
      <c r="X763" s="8">
        <v>1</v>
      </c>
      <c r="Y763" s="8">
        <v>1</v>
      </c>
      <c r="Z763" s="8">
        <v>0</v>
      </c>
      <c r="AA763" s="8">
        <v>0</v>
      </c>
      <c r="AB763" s="8">
        <v>0</v>
      </c>
      <c r="AC763" s="8">
        <v>1</v>
      </c>
      <c r="AD763" s="8">
        <v>0</v>
      </c>
      <c r="AE763" s="8">
        <v>0</v>
      </c>
      <c r="AF763" s="8">
        <v>0</v>
      </c>
      <c r="AG763" s="8">
        <v>1</v>
      </c>
      <c r="AH763" s="8">
        <v>1</v>
      </c>
      <c r="AI763" s="8">
        <v>0</v>
      </c>
      <c r="AJ763" s="8">
        <v>0</v>
      </c>
      <c r="AK763" s="8">
        <v>1</v>
      </c>
      <c r="AL763" s="2"/>
      <c r="AM763" s="51">
        <f>SUM(D763:AK763)</f>
        <v>13</v>
      </c>
      <c r="AN763" s="7" t="str">
        <f>C763</f>
        <v>Ne</v>
      </c>
      <c r="AO763" s="256">
        <f>AM763/AM$766</f>
        <v>0.38235294117647056</v>
      </c>
      <c r="AP763" s="2"/>
      <c r="AQ763" s="2"/>
      <c r="AR763" s="2"/>
      <c r="AS763" s="2"/>
      <c r="AT763" s="2"/>
      <c r="AU763" s="2"/>
      <c r="AV763" s="2"/>
      <c r="AW763" s="2"/>
      <c r="AX763" s="2"/>
      <c r="AY763" s="2"/>
      <c r="AZ763" s="2"/>
      <c r="BA763" s="2"/>
      <c r="BB763" s="2"/>
      <c r="BC763" s="2"/>
      <c r="BD763" s="2"/>
      <c r="BE763" s="2"/>
    </row>
    <row r="764" spans="1:57" x14ac:dyDescent="0.35">
      <c r="A764" s="446"/>
      <c r="B764" s="447"/>
      <c r="C764" s="11" t="s">
        <v>397</v>
      </c>
      <c r="D764" s="386">
        <v>0</v>
      </c>
      <c r="E764" s="386">
        <v>0</v>
      </c>
      <c r="F764" s="386">
        <v>0</v>
      </c>
      <c r="G764" s="386">
        <v>0</v>
      </c>
      <c r="H764" s="386">
        <v>0</v>
      </c>
      <c r="I764" s="386">
        <v>0</v>
      </c>
      <c r="J764" s="386">
        <v>0</v>
      </c>
      <c r="K764" s="386">
        <v>0</v>
      </c>
      <c r="L764" s="386">
        <v>0</v>
      </c>
      <c r="M764" s="386">
        <v>0</v>
      </c>
      <c r="N764" s="386">
        <v>0</v>
      </c>
      <c r="O764" s="386">
        <v>0</v>
      </c>
      <c r="P764" s="386">
        <v>0</v>
      </c>
      <c r="Q764" s="386">
        <v>0</v>
      </c>
      <c r="R764" s="8">
        <v>0</v>
      </c>
      <c r="S764" s="8">
        <v>0</v>
      </c>
      <c r="T764" s="8">
        <v>0</v>
      </c>
      <c r="U764" s="8">
        <v>0</v>
      </c>
      <c r="V764" s="8">
        <v>0</v>
      </c>
      <c r="W764" s="8">
        <v>0</v>
      </c>
      <c r="X764" s="8">
        <v>0</v>
      </c>
      <c r="Y764" s="8">
        <v>0</v>
      </c>
      <c r="Z764" s="8">
        <v>0</v>
      </c>
      <c r="AA764" s="8">
        <v>1</v>
      </c>
      <c r="AB764" s="8">
        <v>0</v>
      </c>
      <c r="AC764" s="8">
        <v>0</v>
      </c>
      <c r="AD764" s="8">
        <v>0</v>
      </c>
      <c r="AE764" s="8">
        <v>1</v>
      </c>
      <c r="AF764" s="8">
        <v>0</v>
      </c>
      <c r="AG764" s="8">
        <v>0</v>
      </c>
      <c r="AH764" s="8">
        <v>0</v>
      </c>
      <c r="AI764" s="8">
        <v>0</v>
      </c>
      <c r="AJ764" s="8">
        <v>0</v>
      </c>
      <c r="AK764" s="8">
        <v>0</v>
      </c>
      <c r="AL764" s="2"/>
      <c r="AM764" s="51">
        <f t="shared" ref="AM764:AM765" si="107">SUM(D764:AK764)</f>
        <v>2</v>
      </c>
      <c r="AN764" s="7" t="str">
        <f>C764</f>
        <v>Ano, jen od jiných úřadů</v>
      </c>
      <c r="AO764" s="256">
        <f>AM764/AM$766</f>
        <v>5.8823529411764705E-2</v>
      </c>
      <c r="AP764" s="2"/>
      <c r="AQ764" s="2"/>
      <c r="AR764" s="2"/>
      <c r="AS764" s="2"/>
      <c r="AT764" s="2"/>
      <c r="AU764" s="2"/>
      <c r="AV764" s="2"/>
      <c r="AW764" s="2"/>
      <c r="AX764" s="2"/>
      <c r="AY764" s="2"/>
      <c r="AZ764" s="2"/>
      <c r="BA764" s="2"/>
      <c r="BB764" s="2"/>
      <c r="BC764" s="2"/>
      <c r="BD764" s="2"/>
      <c r="BE764" s="2"/>
    </row>
    <row r="765" spans="1:57" x14ac:dyDescent="0.35">
      <c r="A765" s="446"/>
      <c r="B765" s="447"/>
      <c r="C765" s="11" t="s">
        <v>398</v>
      </c>
      <c r="D765" s="386">
        <v>0</v>
      </c>
      <c r="E765" s="386">
        <v>1</v>
      </c>
      <c r="F765" s="386">
        <v>1</v>
      </c>
      <c r="G765" s="386">
        <v>1</v>
      </c>
      <c r="H765" s="386">
        <v>1</v>
      </c>
      <c r="I765" s="386">
        <v>0</v>
      </c>
      <c r="J765" s="386">
        <v>1</v>
      </c>
      <c r="K765" s="386">
        <v>1</v>
      </c>
      <c r="L765" s="386">
        <v>0</v>
      </c>
      <c r="M765" s="386">
        <v>1</v>
      </c>
      <c r="N765" s="386">
        <v>0</v>
      </c>
      <c r="O765" s="386">
        <v>1</v>
      </c>
      <c r="P765" s="386" t="s">
        <v>404</v>
      </c>
      <c r="Q765" s="386">
        <v>1</v>
      </c>
      <c r="R765" s="8">
        <v>1</v>
      </c>
      <c r="S765" s="8">
        <v>1</v>
      </c>
      <c r="T765" s="8">
        <v>1</v>
      </c>
      <c r="U765" s="8">
        <v>0</v>
      </c>
      <c r="V765" s="8">
        <v>0</v>
      </c>
      <c r="W765" s="8">
        <v>1</v>
      </c>
      <c r="X765" s="8">
        <v>0</v>
      </c>
      <c r="Y765" s="8">
        <v>0</v>
      </c>
      <c r="Z765" s="8">
        <v>1</v>
      </c>
      <c r="AA765" s="8">
        <v>0</v>
      </c>
      <c r="AB765" s="8">
        <v>1</v>
      </c>
      <c r="AC765" s="8">
        <v>0</v>
      </c>
      <c r="AD765" s="8">
        <v>1</v>
      </c>
      <c r="AE765" s="8">
        <v>0</v>
      </c>
      <c r="AF765" s="8">
        <v>1</v>
      </c>
      <c r="AG765" s="8">
        <v>0</v>
      </c>
      <c r="AH765" s="8">
        <v>0</v>
      </c>
      <c r="AI765" s="8">
        <v>1</v>
      </c>
      <c r="AJ765" s="8">
        <v>1</v>
      </c>
      <c r="AK765" s="8">
        <v>0</v>
      </c>
      <c r="AL765" s="2"/>
      <c r="AM765" s="51">
        <f t="shared" si="107"/>
        <v>19</v>
      </c>
      <c r="AN765" s="7" t="str">
        <f>C765</f>
        <v>Ano, včetně komerčních</v>
      </c>
      <c r="AO765" s="256">
        <f>AM765/AM$766</f>
        <v>0.55882352941176472</v>
      </c>
      <c r="AP765" s="2"/>
      <c r="AQ765" s="2"/>
      <c r="AR765" s="2"/>
      <c r="AS765" s="2"/>
      <c r="AT765" s="2"/>
      <c r="AU765" s="2"/>
      <c r="AV765" s="2"/>
      <c r="AW765" s="2"/>
      <c r="AX765" s="2"/>
      <c r="AY765" s="2"/>
      <c r="AZ765" s="2"/>
      <c r="BA765" s="2"/>
      <c r="BB765" s="2"/>
      <c r="BC765" s="2"/>
      <c r="BD765" s="2"/>
      <c r="BE765" s="2"/>
    </row>
    <row r="766" spans="1:57" x14ac:dyDescent="0.3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9">
        <f>SUM(AM763:AM765)</f>
        <v>34</v>
      </c>
      <c r="AN766" s="2"/>
      <c r="AO766" s="10">
        <f>SUM(AO763:AO765)</f>
        <v>1</v>
      </c>
      <c r="AP766" s="2"/>
      <c r="AQ766" s="2"/>
      <c r="AR766" s="2"/>
      <c r="AS766" s="2"/>
      <c r="AT766" s="2"/>
      <c r="AU766" s="2"/>
      <c r="AV766" s="2"/>
      <c r="AW766" s="2"/>
      <c r="AX766" s="2"/>
      <c r="AY766" s="2"/>
      <c r="AZ766" s="2"/>
      <c r="BA766" s="2"/>
      <c r="BB766" s="2"/>
      <c r="BC766" s="2"/>
      <c r="BD766" s="2"/>
      <c r="BE766" s="2"/>
    </row>
    <row r="767" spans="1:57" x14ac:dyDescent="0.3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row>
    <row r="768" spans="1:57" x14ac:dyDescent="0.35">
      <c r="A768" s="2"/>
      <c r="B768" s="2"/>
      <c r="C768" s="2"/>
      <c r="D768" s="78"/>
      <c r="E768" s="78"/>
      <c r="F768" s="78"/>
      <c r="G768" s="78"/>
      <c r="H768" s="78"/>
      <c r="I768" s="78"/>
      <c r="J768" s="78"/>
      <c r="K768" s="78"/>
      <c r="L768" s="78"/>
      <c r="M768" s="78"/>
      <c r="N768" s="78"/>
      <c r="O768" s="78"/>
      <c r="P768" s="78"/>
      <c r="Q768" s="78"/>
      <c r="R768" s="78"/>
      <c r="S768" s="78"/>
      <c r="T768" s="78"/>
      <c r="U768" s="78"/>
      <c r="V768" s="78"/>
      <c r="W768" s="78"/>
      <c r="X768" s="78"/>
      <c r="Y768" s="78"/>
      <c r="Z768" s="78"/>
      <c r="AA768" s="78"/>
      <c r="AB768" s="78"/>
      <c r="AC768" s="78"/>
      <c r="AD768" s="78"/>
      <c r="AE768" s="78"/>
      <c r="AF768" s="78"/>
      <c r="AG768" s="78"/>
      <c r="AH768" s="78"/>
      <c r="AI768" s="78"/>
      <c r="AJ768" s="78"/>
      <c r="AK768" s="78"/>
      <c r="AL768" s="2"/>
      <c r="AM768" s="2"/>
      <c r="AN768" s="2"/>
      <c r="AO768" s="2"/>
      <c r="AP768" s="2"/>
      <c r="AQ768" s="2"/>
      <c r="AR768" s="2"/>
      <c r="AS768" s="2"/>
      <c r="AT768" s="2"/>
      <c r="AU768" s="2"/>
      <c r="AV768" s="2"/>
      <c r="AW768" s="2"/>
      <c r="AX768" s="2"/>
      <c r="AY768" s="2"/>
      <c r="AZ768" s="2"/>
      <c r="BA768" s="2"/>
      <c r="BB768" s="2"/>
      <c r="BC768" s="2"/>
      <c r="BD768" s="2"/>
      <c r="BE768" s="2"/>
    </row>
    <row r="769" spans="1:57" x14ac:dyDescent="0.35">
      <c r="A769" s="2"/>
      <c r="B769" s="2"/>
      <c r="C769" s="55"/>
      <c r="D769" s="79"/>
      <c r="E769" s="79"/>
      <c r="F769" s="79"/>
      <c r="G769" s="79"/>
      <c r="H769" s="79"/>
      <c r="I769" s="79"/>
      <c r="J769" s="79"/>
      <c r="K769" s="79"/>
      <c r="L769" s="79"/>
      <c r="M769" s="79"/>
      <c r="N769" s="79"/>
      <c r="O769" s="79"/>
      <c r="P769" s="79"/>
      <c r="Q769" s="79"/>
      <c r="R769" s="79"/>
      <c r="S769" s="79"/>
      <c r="T769" s="79"/>
      <c r="U769" s="79"/>
      <c r="V769" s="79"/>
      <c r="W769" s="79"/>
      <c r="X769" s="79"/>
      <c r="Y769" s="79"/>
      <c r="Z769" s="79"/>
      <c r="AA769" s="79"/>
      <c r="AB769" s="79"/>
      <c r="AC769" s="79"/>
      <c r="AD769" s="79"/>
      <c r="AE769" s="79"/>
      <c r="AF769" s="79"/>
      <c r="AG769" s="79"/>
      <c r="AH769" s="79"/>
      <c r="AI769" s="79"/>
      <c r="AJ769" s="79"/>
      <c r="AK769" s="79"/>
      <c r="AL769" s="2"/>
      <c r="AM769" s="2"/>
      <c r="AN769" s="2"/>
      <c r="AO769" s="2"/>
      <c r="AP769" s="2"/>
      <c r="AQ769" s="2"/>
      <c r="AR769" s="2"/>
      <c r="AS769" s="2"/>
      <c r="AT769" s="2"/>
      <c r="AU769" s="2"/>
      <c r="AV769" s="2"/>
      <c r="AW769" s="2"/>
      <c r="AX769" s="2"/>
      <c r="AY769" s="2"/>
      <c r="AZ769" s="2"/>
      <c r="BA769" s="2"/>
      <c r="BB769" s="2"/>
      <c r="BC769" s="2"/>
      <c r="BD769" s="2"/>
      <c r="BE769" s="2"/>
    </row>
    <row r="770" spans="1:57" x14ac:dyDescent="0.3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row>
    <row r="771" spans="1:57" x14ac:dyDescent="0.3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row>
    <row r="772" spans="1:57" x14ac:dyDescent="0.3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row>
    <row r="773" spans="1:57" x14ac:dyDescent="0.35">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c r="AJ773" s="36"/>
      <c r="AK773" s="36"/>
      <c r="AL773" s="36"/>
      <c r="AM773" s="36"/>
      <c r="AN773" s="36"/>
      <c r="AO773" s="36"/>
      <c r="AP773" s="36"/>
      <c r="AQ773" s="36"/>
      <c r="AR773" s="36"/>
      <c r="AS773" s="36"/>
      <c r="AT773" s="36"/>
      <c r="AU773" s="36"/>
      <c r="AV773" s="36"/>
      <c r="AW773" s="36"/>
      <c r="AX773" s="36"/>
      <c r="AY773" s="36"/>
      <c r="AZ773" s="36"/>
      <c r="BA773" s="36"/>
      <c r="BB773" s="36"/>
      <c r="BC773" s="36"/>
      <c r="BD773" s="36"/>
      <c r="BE773" s="36"/>
    </row>
    <row r="774" spans="1:57" ht="26" x14ac:dyDescent="0.35">
      <c r="A774" s="42">
        <v>3</v>
      </c>
      <c r="B774" s="83"/>
      <c r="C774" s="43" t="s">
        <v>401</v>
      </c>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c r="AJ774" s="36"/>
      <c r="AK774" s="36"/>
      <c r="AL774" s="36"/>
      <c r="AM774" s="36"/>
      <c r="AN774" s="36"/>
      <c r="AO774" s="36"/>
      <c r="AP774" s="36"/>
      <c r="AQ774" s="36"/>
      <c r="AR774" s="36"/>
      <c r="AS774" s="36"/>
      <c r="AT774" s="36"/>
      <c r="AU774" s="36"/>
      <c r="AV774" s="36"/>
      <c r="AW774" s="36"/>
      <c r="AX774" s="36"/>
      <c r="AY774" s="36"/>
      <c r="AZ774" s="36"/>
      <c r="BA774" s="36"/>
      <c r="BB774" s="36"/>
      <c r="BC774" s="36"/>
      <c r="BD774" s="36"/>
      <c r="BE774" s="36"/>
    </row>
    <row r="775" spans="1:57" x14ac:dyDescent="0.35">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c r="AM775" s="36"/>
      <c r="AN775" s="36"/>
      <c r="AO775" s="36"/>
      <c r="AP775" s="36"/>
      <c r="AQ775" s="36"/>
      <c r="AR775" s="36"/>
      <c r="AS775" s="36"/>
      <c r="AT775" s="36"/>
      <c r="AU775" s="36"/>
      <c r="AV775" s="36"/>
      <c r="AW775" s="36"/>
      <c r="AX775" s="36"/>
      <c r="AY775" s="36"/>
      <c r="AZ775" s="36"/>
      <c r="BA775" s="36"/>
      <c r="BB775" s="36"/>
      <c r="BC775" s="36"/>
      <c r="BD775" s="36"/>
      <c r="BE775" s="36"/>
    </row>
    <row r="776" spans="1:57" x14ac:dyDescent="0.35">
      <c r="A776" s="36"/>
      <c r="B776" s="36"/>
      <c r="C776" s="36"/>
      <c r="D776" s="337" t="s">
        <v>20</v>
      </c>
      <c r="E776" s="335" t="s">
        <v>21</v>
      </c>
      <c r="F776" s="334" t="s">
        <v>23</v>
      </c>
      <c r="G776" s="334" t="s">
        <v>26</v>
      </c>
      <c r="H776" s="334" t="s">
        <v>29</v>
      </c>
      <c r="I776" s="334" t="s">
        <v>32</v>
      </c>
      <c r="J776" s="334" t="s">
        <v>35</v>
      </c>
      <c r="K776" s="334" t="s">
        <v>38</v>
      </c>
      <c r="L776" s="334" t="s">
        <v>41</v>
      </c>
      <c r="M776" s="334" t="s">
        <v>44</v>
      </c>
      <c r="N776" s="334" t="s">
        <v>47</v>
      </c>
      <c r="O776" s="334" t="s">
        <v>50</v>
      </c>
      <c r="P776" s="334" t="s">
        <v>51</v>
      </c>
      <c r="Q776" s="334" t="s">
        <v>52</v>
      </c>
      <c r="R776" s="334" t="s">
        <v>53</v>
      </c>
      <c r="S776" s="334" t="s">
        <v>54</v>
      </c>
      <c r="T776" s="334" t="s">
        <v>55</v>
      </c>
      <c r="U776" s="334" t="s">
        <v>56</v>
      </c>
      <c r="V776" s="334" t="s">
        <v>57</v>
      </c>
      <c r="W776" s="334" t="s">
        <v>58</v>
      </c>
      <c r="X776" s="334" t="s">
        <v>59</v>
      </c>
      <c r="Y776" s="334" t="s">
        <v>60</v>
      </c>
      <c r="Z776" s="334" t="s">
        <v>61</v>
      </c>
      <c r="AA776" s="334" t="s">
        <v>62</v>
      </c>
      <c r="AB776" s="334" t="s">
        <v>63</v>
      </c>
      <c r="AC776" s="334" t="s">
        <v>64</v>
      </c>
      <c r="AD776" s="334" t="s">
        <v>65</v>
      </c>
      <c r="AE776" s="334" t="s">
        <v>66</v>
      </c>
      <c r="AF776" s="334" t="s">
        <v>67</v>
      </c>
      <c r="AG776" s="334" t="s">
        <v>68</v>
      </c>
      <c r="AH776" s="334" t="s">
        <v>69</v>
      </c>
      <c r="AI776" s="334" t="s">
        <v>70</v>
      </c>
      <c r="AJ776" s="334" t="s">
        <v>71</v>
      </c>
      <c r="AK776" s="336" t="s">
        <v>72</v>
      </c>
      <c r="AL776" s="36"/>
      <c r="AM776" s="36"/>
      <c r="AN776" s="36"/>
      <c r="AO776" s="36"/>
      <c r="AP776" s="36"/>
      <c r="AQ776" s="36"/>
      <c r="AR776" s="36"/>
      <c r="AS776" s="36"/>
      <c r="AT776" s="36"/>
      <c r="AU776" s="36"/>
      <c r="AV776" s="36"/>
      <c r="AW776" s="36"/>
      <c r="AX776" s="36"/>
      <c r="AY776" s="36"/>
      <c r="AZ776" s="36"/>
      <c r="BA776" s="36"/>
      <c r="BB776" s="36"/>
      <c r="BC776" s="36"/>
      <c r="BD776" s="36"/>
      <c r="BE776" s="36"/>
    </row>
    <row r="777" spans="1:57" x14ac:dyDescent="0.35">
      <c r="A777" s="36"/>
      <c r="B777" s="36"/>
      <c r="C777" s="54" t="s">
        <v>402</v>
      </c>
      <c r="D777" s="37">
        <f t="shared" ref="D777:AK777" si="108">AVERAGE(D437,D447,D457,D467,D479,D489,D500,D560,D569,D578,D587,D653,D664,D677,D686,D695,D707)</f>
        <v>3.7647058823529411</v>
      </c>
      <c r="E777" s="37">
        <f t="shared" si="108"/>
        <v>2.7647058823529411</v>
      </c>
      <c r="F777" s="37">
        <f t="shared" si="108"/>
        <v>4.3529411764705879</v>
      </c>
      <c r="G777" s="37">
        <f t="shared" si="108"/>
        <v>3.7647058823529411</v>
      </c>
      <c r="H777" s="37">
        <f t="shared" si="108"/>
        <v>3.1176470588235294</v>
      </c>
      <c r="I777" s="37">
        <f t="shared" si="108"/>
        <v>3.2941176470588234</v>
      </c>
      <c r="J777" s="37">
        <f t="shared" si="108"/>
        <v>2.7058823529411766</v>
      </c>
      <c r="K777" s="37">
        <f t="shared" si="108"/>
        <v>2</v>
      </c>
      <c r="L777" s="37">
        <f t="shared" si="108"/>
        <v>2.7058823529411766</v>
      </c>
      <c r="M777" s="37">
        <f t="shared" si="108"/>
        <v>2.9411764705882355</v>
      </c>
      <c r="N777" s="37">
        <f t="shared" si="108"/>
        <v>2.7058823529411766</v>
      </c>
      <c r="O777" s="37">
        <f t="shared" si="108"/>
        <v>3.9411764705882355</v>
      </c>
      <c r="P777" s="37">
        <f t="shared" si="108"/>
        <v>4.0588235294117645</v>
      </c>
      <c r="Q777" s="37">
        <f t="shared" si="108"/>
        <v>2.1764705882352939</v>
      </c>
      <c r="R777" s="37">
        <f t="shared" si="108"/>
        <v>3.2352941176470589</v>
      </c>
      <c r="S777" s="37">
        <f t="shared" si="108"/>
        <v>4.117647058823529</v>
      </c>
      <c r="T777" s="37">
        <f t="shared" si="108"/>
        <v>4.6470588235294121</v>
      </c>
      <c r="U777" s="37">
        <f t="shared" si="108"/>
        <v>3.3529411764705883</v>
      </c>
      <c r="V777" s="37">
        <f t="shared" si="108"/>
        <v>3.8823529411764706</v>
      </c>
      <c r="W777" s="37">
        <f t="shared" si="108"/>
        <v>2.6470588235294117</v>
      </c>
      <c r="X777" s="37">
        <f t="shared" si="108"/>
        <v>4.117647058823529</v>
      </c>
      <c r="Y777" s="37">
        <f t="shared" si="108"/>
        <v>3.2352941176470589</v>
      </c>
      <c r="Z777" s="37">
        <f t="shared" si="108"/>
        <v>2.4117647058823528</v>
      </c>
      <c r="AA777" s="37">
        <f t="shared" si="108"/>
        <v>3.3529411764705883</v>
      </c>
      <c r="AB777" s="37">
        <f>AVERAGE(AB437,AB447,AB457,AB467,AB479,AB489,AB500,AB560,AB569,AB578,AB587,AB653,AB664,AB677,AB686,AB695,AB707)</f>
        <v>4.3529411764705879</v>
      </c>
      <c r="AC777" s="37">
        <f t="shared" si="108"/>
        <v>1.8235294117647058</v>
      </c>
      <c r="AD777" s="37">
        <f t="shared" si="108"/>
        <v>3.6470588235294117</v>
      </c>
      <c r="AE777" s="37">
        <f t="shared" si="108"/>
        <v>3.1176470588235294</v>
      </c>
      <c r="AF777" s="37">
        <f t="shared" si="108"/>
        <v>3.4705882352941178</v>
      </c>
      <c r="AG777" s="37">
        <f t="shared" si="108"/>
        <v>3.7647058823529411</v>
      </c>
      <c r="AH777" s="37">
        <f t="shared" si="108"/>
        <v>2.0588235294117645</v>
      </c>
      <c r="AI777" s="37">
        <f t="shared" si="108"/>
        <v>2.7058823529411766</v>
      </c>
      <c r="AJ777" s="37">
        <f t="shared" si="108"/>
        <v>2.8823529411764706</v>
      </c>
      <c r="AK777" s="37">
        <f t="shared" si="108"/>
        <v>2.1764705882352939</v>
      </c>
      <c r="AL777" s="36"/>
      <c r="AM777" s="36"/>
      <c r="AN777" s="36"/>
      <c r="AO777" s="36"/>
      <c r="AP777" s="36"/>
      <c r="AQ777" s="36"/>
      <c r="AR777" s="36"/>
      <c r="AS777" s="36"/>
      <c r="AT777" s="36"/>
      <c r="AU777" s="36"/>
      <c r="AV777" s="36"/>
      <c r="AW777" s="36"/>
      <c r="AX777" s="36"/>
      <c r="AY777" s="36"/>
      <c r="AZ777" s="36"/>
      <c r="BA777" s="36"/>
      <c r="BB777" s="36"/>
      <c r="BC777" s="36"/>
      <c r="BD777" s="36"/>
      <c r="BE777" s="36"/>
    </row>
    <row r="778" spans="1:57" x14ac:dyDescent="0.35">
      <c r="A778" s="36"/>
      <c r="B778" s="36"/>
      <c r="C778" s="38" t="s">
        <v>211</v>
      </c>
      <c r="D778" s="257">
        <f>AVERAGE(D437:AK437,D447:AK447,D457:AK457,D467:AK467,D479:AK479,D489:AK489,D500:AK500,D560:AK560,D569:AK569,D578:AK578,D587:AK587,D653:AK653,D664:AK664,D677:AK677,D686:AK686,D695:AK695,D707:AK707)</f>
        <v>3.2145328719723185</v>
      </c>
      <c r="E778" s="262">
        <f t="shared" ref="E778:AK778" si="109">$D$778</f>
        <v>3.2145328719723185</v>
      </c>
      <c r="F778" s="262">
        <f t="shared" si="109"/>
        <v>3.2145328719723185</v>
      </c>
      <c r="G778" s="262">
        <f t="shared" si="109"/>
        <v>3.2145328719723185</v>
      </c>
      <c r="H778" s="262">
        <f t="shared" si="109"/>
        <v>3.2145328719723185</v>
      </c>
      <c r="I778" s="262">
        <f t="shared" si="109"/>
        <v>3.2145328719723185</v>
      </c>
      <c r="J778" s="262">
        <f t="shared" si="109"/>
        <v>3.2145328719723185</v>
      </c>
      <c r="K778" s="262">
        <f t="shared" si="109"/>
        <v>3.2145328719723185</v>
      </c>
      <c r="L778" s="262">
        <f t="shared" si="109"/>
        <v>3.2145328719723185</v>
      </c>
      <c r="M778" s="262">
        <f t="shared" si="109"/>
        <v>3.2145328719723185</v>
      </c>
      <c r="N778" s="262">
        <f t="shared" si="109"/>
        <v>3.2145328719723185</v>
      </c>
      <c r="O778" s="262">
        <f t="shared" si="109"/>
        <v>3.2145328719723185</v>
      </c>
      <c r="P778" s="262">
        <f t="shared" si="109"/>
        <v>3.2145328719723185</v>
      </c>
      <c r="Q778" s="262">
        <f t="shared" si="109"/>
        <v>3.2145328719723185</v>
      </c>
      <c r="R778" s="262">
        <f t="shared" si="109"/>
        <v>3.2145328719723185</v>
      </c>
      <c r="S778" s="262">
        <f t="shared" si="109"/>
        <v>3.2145328719723185</v>
      </c>
      <c r="T778" s="262">
        <f t="shared" si="109"/>
        <v>3.2145328719723185</v>
      </c>
      <c r="U778" s="262">
        <f t="shared" si="109"/>
        <v>3.2145328719723185</v>
      </c>
      <c r="V778" s="262">
        <f t="shared" si="109"/>
        <v>3.2145328719723185</v>
      </c>
      <c r="W778" s="262">
        <f t="shared" si="109"/>
        <v>3.2145328719723185</v>
      </c>
      <c r="X778" s="262">
        <f t="shared" si="109"/>
        <v>3.2145328719723185</v>
      </c>
      <c r="Y778" s="262">
        <f t="shared" si="109"/>
        <v>3.2145328719723185</v>
      </c>
      <c r="Z778" s="262">
        <f t="shared" si="109"/>
        <v>3.2145328719723185</v>
      </c>
      <c r="AA778" s="262">
        <f t="shared" si="109"/>
        <v>3.2145328719723185</v>
      </c>
      <c r="AB778" s="262">
        <f t="shared" si="109"/>
        <v>3.2145328719723185</v>
      </c>
      <c r="AC778" s="262">
        <f t="shared" si="109"/>
        <v>3.2145328719723185</v>
      </c>
      <c r="AD778" s="262">
        <f t="shared" si="109"/>
        <v>3.2145328719723185</v>
      </c>
      <c r="AE778" s="262">
        <f t="shared" si="109"/>
        <v>3.2145328719723185</v>
      </c>
      <c r="AF778" s="262">
        <f t="shared" si="109"/>
        <v>3.2145328719723185</v>
      </c>
      <c r="AG778" s="262">
        <f t="shared" si="109"/>
        <v>3.2145328719723185</v>
      </c>
      <c r="AH778" s="262">
        <f t="shared" si="109"/>
        <v>3.2145328719723185</v>
      </c>
      <c r="AI778" s="262">
        <f t="shared" si="109"/>
        <v>3.2145328719723185</v>
      </c>
      <c r="AJ778" s="262">
        <f t="shared" si="109"/>
        <v>3.2145328719723185</v>
      </c>
      <c r="AK778" s="262">
        <f t="shared" si="109"/>
        <v>3.2145328719723185</v>
      </c>
      <c r="AL778" s="36"/>
      <c r="AM778" s="36"/>
      <c r="AN778" s="36"/>
      <c r="AO778" s="36"/>
      <c r="AP778" s="36"/>
      <c r="AQ778" s="36"/>
      <c r="AR778" s="36"/>
      <c r="AS778" s="36"/>
      <c r="AT778" s="36"/>
      <c r="AU778" s="36"/>
      <c r="AV778" s="36"/>
      <c r="AW778" s="36"/>
      <c r="AX778" s="36"/>
      <c r="AY778" s="36"/>
      <c r="AZ778" s="36"/>
      <c r="BA778" s="36"/>
      <c r="BB778" s="36"/>
      <c r="BC778" s="36"/>
      <c r="BD778" s="36"/>
      <c r="BE778" s="36"/>
    </row>
    <row r="779" spans="1:57" x14ac:dyDescent="0.35">
      <c r="A779" s="36"/>
      <c r="B779" s="36"/>
      <c r="C779" s="54" t="s">
        <v>314</v>
      </c>
      <c r="D779" s="37">
        <f t="shared" ref="D779:AK779" si="110">D391</f>
        <v>2.875</v>
      </c>
      <c r="E779" s="37">
        <f t="shared" si="110"/>
        <v>1.625</v>
      </c>
      <c r="F779" s="37">
        <f t="shared" si="110"/>
        <v>3.75</v>
      </c>
      <c r="G779" s="37">
        <f t="shared" si="110"/>
        <v>3.625</v>
      </c>
      <c r="H779" s="37">
        <f t="shared" si="110"/>
        <v>2.75</v>
      </c>
      <c r="I779" s="37">
        <f t="shared" si="110"/>
        <v>2.375</v>
      </c>
      <c r="J779" s="37">
        <f t="shared" si="110"/>
        <v>2.625</v>
      </c>
      <c r="K779" s="37">
        <f t="shared" si="110"/>
        <v>2.25</v>
      </c>
      <c r="L779" s="37">
        <f t="shared" si="110"/>
        <v>2.75</v>
      </c>
      <c r="M779" s="37">
        <f t="shared" si="110"/>
        <v>3</v>
      </c>
      <c r="N779" s="37">
        <f t="shared" si="110"/>
        <v>3</v>
      </c>
      <c r="O779" s="37">
        <f t="shared" si="110"/>
        <v>3.125</v>
      </c>
      <c r="P779" s="37">
        <f t="shared" si="110"/>
        <v>3.25</v>
      </c>
      <c r="Q779" s="37">
        <f t="shared" si="110"/>
        <v>1.25</v>
      </c>
      <c r="R779" s="37">
        <f t="shared" si="110"/>
        <v>2.375</v>
      </c>
      <c r="S779" s="37">
        <f t="shared" si="110"/>
        <v>3</v>
      </c>
      <c r="T779" s="37">
        <f t="shared" si="110"/>
        <v>4.125</v>
      </c>
      <c r="U779" s="37">
        <f t="shared" si="110"/>
        <v>1.5</v>
      </c>
      <c r="V779" s="37">
        <f t="shared" si="110"/>
        <v>2.75</v>
      </c>
      <c r="W779" s="37">
        <f t="shared" si="110"/>
        <v>2.25</v>
      </c>
      <c r="X779" s="37">
        <f t="shared" si="110"/>
        <v>3.125</v>
      </c>
      <c r="Y779" s="37">
        <f t="shared" si="110"/>
        <v>2</v>
      </c>
      <c r="Z779" s="37">
        <f t="shared" si="110"/>
        <v>2.25</v>
      </c>
      <c r="AA779" s="37">
        <f t="shared" si="110"/>
        <v>3</v>
      </c>
      <c r="AB779" s="37">
        <f t="shared" si="110"/>
        <v>3.625</v>
      </c>
      <c r="AC779" s="37">
        <f t="shared" si="110"/>
        <v>1.75</v>
      </c>
      <c r="AD779" s="37">
        <f t="shared" si="110"/>
        <v>2.75</v>
      </c>
      <c r="AE779" s="37">
        <f t="shared" si="110"/>
        <v>2.25</v>
      </c>
      <c r="AF779" s="37">
        <f t="shared" si="110"/>
        <v>3.5</v>
      </c>
      <c r="AG779" s="37">
        <f t="shared" si="110"/>
        <v>3.125</v>
      </c>
      <c r="AH779" s="37">
        <f t="shared" si="110"/>
        <v>2.625</v>
      </c>
      <c r="AI779" s="37">
        <f t="shared" si="110"/>
        <v>2.375</v>
      </c>
      <c r="AJ779" s="37">
        <f t="shared" si="110"/>
        <v>1.75</v>
      </c>
      <c r="AK779" s="37">
        <f t="shared" si="110"/>
        <v>2.125</v>
      </c>
      <c r="AL779" s="36"/>
      <c r="AM779" s="36"/>
      <c r="AN779" s="36"/>
      <c r="AO779" s="36"/>
      <c r="AP779" s="36"/>
      <c r="AQ779" s="36"/>
      <c r="AR779" s="36"/>
      <c r="AS779" s="36"/>
      <c r="AT779" s="36"/>
      <c r="AU779" s="36"/>
      <c r="AV779" s="36"/>
      <c r="AW779" s="36"/>
      <c r="AX779" s="36"/>
      <c r="AY779" s="36"/>
      <c r="AZ779" s="36"/>
      <c r="BA779" s="36"/>
      <c r="BB779" s="36"/>
      <c r="BC779" s="36"/>
      <c r="BD779" s="36"/>
      <c r="BE779" s="36"/>
    </row>
    <row r="780" spans="1:57" x14ac:dyDescent="0.35">
      <c r="A780" s="36"/>
      <c r="B780" s="36"/>
      <c r="C780" s="54" t="s">
        <v>257</v>
      </c>
      <c r="D780" s="37">
        <f t="shared" ref="D780:AK780" si="111">D393</f>
        <v>3.1111111111111112</v>
      </c>
      <c r="E780" s="37">
        <f t="shared" si="111"/>
        <v>2.6666666666666665</v>
      </c>
      <c r="F780" s="37">
        <f t="shared" si="111"/>
        <v>4</v>
      </c>
      <c r="G780" s="37">
        <f t="shared" si="111"/>
        <v>3.1111111111111112</v>
      </c>
      <c r="H780" s="37">
        <f t="shared" si="111"/>
        <v>2.7777777777777777</v>
      </c>
      <c r="I780" s="37">
        <f t="shared" si="111"/>
        <v>3</v>
      </c>
      <c r="J780" s="37">
        <f t="shared" si="111"/>
        <v>3</v>
      </c>
      <c r="K780" s="37">
        <f t="shared" si="111"/>
        <v>2.1111111111111112</v>
      </c>
      <c r="L780" s="37">
        <f t="shared" si="111"/>
        <v>2.4444444444444446</v>
      </c>
      <c r="M780" s="37">
        <f t="shared" si="111"/>
        <v>2.7777777777777777</v>
      </c>
      <c r="N780" s="37">
        <f t="shared" si="111"/>
        <v>2.8888888888888888</v>
      </c>
      <c r="O780" s="37">
        <f t="shared" si="111"/>
        <v>3.2222222222222223</v>
      </c>
      <c r="P780" s="37">
        <f t="shared" si="111"/>
        <v>3.3333333333333335</v>
      </c>
      <c r="Q780" s="37">
        <f t="shared" si="111"/>
        <v>1.5555555555555556</v>
      </c>
      <c r="R780" s="37">
        <f t="shared" si="111"/>
        <v>2.7777777777777777</v>
      </c>
      <c r="S780" s="37">
        <f t="shared" si="111"/>
        <v>3.3333333333333335</v>
      </c>
      <c r="T780" s="37">
        <f t="shared" si="111"/>
        <v>4.7777777777777777</v>
      </c>
      <c r="U780" s="37">
        <f t="shared" si="111"/>
        <v>2.8888888888888888</v>
      </c>
      <c r="V780" s="37">
        <f t="shared" si="111"/>
        <v>2.8888888888888888</v>
      </c>
      <c r="W780" s="37">
        <f t="shared" si="111"/>
        <v>2.3333333333333335</v>
      </c>
      <c r="X780" s="37">
        <f t="shared" si="111"/>
        <v>4.2222222222222223</v>
      </c>
      <c r="Y780" s="37">
        <f t="shared" si="111"/>
        <v>3.2222222222222223</v>
      </c>
      <c r="Z780" s="37">
        <f t="shared" si="111"/>
        <v>2.7777777777777777</v>
      </c>
      <c r="AA780" s="37">
        <f t="shared" si="111"/>
        <v>3.1111111111111112</v>
      </c>
      <c r="AB780" s="37">
        <f t="shared" si="111"/>
        <v>4.2222222222222223</v>
      </c>
      <c r="AC780" s="37">
        <f t="shared" si="111"/>
        <v>2.6666666666666665</v>
      </c>
      <c r="AD780" s="37">
        <f t="shared" si="111"/>
        <v>2.7777777777777777</v>
      </c>
      <c r="AE780" s="37">
        <f t="shared" si="111"/>
        <v>3.3333333333333335</v>
      </c>
      <c r="AF780" s="37">
        <f t="shared" si="111"/>
        <v>3.5555555555555554</v>
      </c>
      <c r="AG780" s="37">
        <f t="shared" si="111"/>
        <v>2.8888888888888888</v>
      </c>
      <c r="AH780" s="37">
        <f t="shared" si="111"/>
        <v>2.6666666666666665</v>
      </c>
      <c r="AI780" s="37">
        <f t="shared" si="111"/>
        <v>3.2222222222222223</v>
      </c>
      <c r="AJ780" s="37">
        <f t="shared" si="111"/>
        <v>2.8888888888888888</v>
      </c>
      <c r="AK780" s="37">
        <f t="shared" si="111"/>
        <v>1.8888888888888888</v>
      </c>
      <c r="AL780" s="36"/>
      <c r="AM780" s="36"/>
      <c r="AN780" s="36"/>
      <c r="AO780" s="36"/>
      <c r="AP780" s="36"/>
      <c r="AQ780" s="36"/>
      <c r="AR780" s="36"/>
      <c r="AS780" s="36"/>
      <c r="AT780" s="36"/>
      <c r="AU780" s="36"/>
      <c r="AV780" s="36"/>
      <c r="AW780" s="36"/>
      <c r="AX780" s="36"/>
      <c r="AY780" s="36"/>
      <c r="AZ780" s="36"/>
      <c r="BA780" s="36"/>
      <c r="BB780" s="36"/>
      <c r="BC780" s="36"/>
      <c r="BD780" s="36"/>
      <c r="BE780" s="36"/>
    </row>
    <row r="781" spans="1:57" x14ac:dyDescent="0.35">
      <c r="A781" s="36"/>
      <c r="B781" s="36"/>
      <c r="C781" s="36" t="s">
        <v>403</v>
      </c>
      <c r="D781" s="37">
        <f t="shared" ref="D781:AK781" si="112">AVERAGE(D12,D22,D30,D75,D86,D96,D106,D118,D126,D218,D228,D240,D248,D260,D313,D321,D329,D437,D447,D457,D467,D479,D489,D500,D560,D569,D578,D587,D653,D664,D677,D686,D695,D707)</f>
        <v>3.3823529411764706</v>
      </c>
      <c r="E781" s="37">
        <f t="shared" si="112"/>
        <v>2.4705882352941178</v>
      </c>
      <c r="F781" s="37">
        <f t="shared" si="112"/>
        <v>4.117647058823529</v>
      </c>
      <c r="G781" s="37">
        <f t="shared" si="112"/>
        <v>3.5588235294117645</v>
      </c>
      <c r="H781" s="37">
        <f t="shared" si="112"/>
        <v>2.9411764705882355</v>
      </c>
      <c r="I781" s="37">
        <f t="shared" si="112"/>
        <v>3</v>
      </c>
      <c r="J781" s="37">
        <f t="shared" si="112"/>
        <v>2.7647058823529411</v>
      </c>
      <c r="K781" s="37">
        <f t="shared" si="112"/>
        <v>2.0882352941176472</v>
      </c>
      <c r="L781" s="37">
        <f t="shared" si="112"/>
        <v>2.6470588235294117</v>
      </c>
      <c r="M781" s="37">
        <f t="shared" si="112"/>
        <v>2.9117647058823528</v>
      </c>
      <c r="N781" s="37">
        <f t="shared" si="112"/>
        <v>2.8235294117647061</v>
      </c>
      <c r="O781" s="37">
        <f t="shared" si="112"/>
        <v>3.5588235294117645</v>
      </c>
      <c r="P781" s="37">
        <f t="shared" si="112"/>
        <v>3.6764705882352939</v>
      </c>
      <c r="Q781" s="37">
        <f t="shared" si="112"/>
        <v>1.7941176470588236</v>
      </c>
      <c r="R781" s="37">
        <f t="shared" si="112"/>
        <v>2.9117647058823528</v>
      </c>
      <c r="S781" s="37">
        <f t="shared" si="112"/>
        <v>3.6470588235294117</v>
      </c>
      <c r="T781" s="37">
        <f t="shared" si="112"/>
        <v>4.5588235294117645</v>
      </c>
      <c r="U781" s="37">
        <f t="shared" si="112"/>
        <v>2.7941176470588234</v>
      </c>
      <c r="V781" s="37">
        <f t="shared" si="112"/>
        <v>3.3529411764705883</v>
      </c>
      <c r="W781" s="37">
        <f t="shared" si="112"/>
        <v>2.4705882352941178</v>
      </c>
      <c r="X781" s="37">
        <f t="shared" si="112"/>
        <v>3.9117647058823528</v>
      </c>
      <c r="Y781" s="37">
        <f t="shared" si="112"/>
        <v>2.9411764705882355</v>
      </c>
      <c r="Z781" s="37">
        <f t="shared" si="112"/>
        <v>2.4705882352941178</v>
      </c>
      <c r="AA781" s="37">
        <f t="shared" si="112"/>
        <v>3.2058823529411766</v>
      </c>
      <c r="AB781" s="37">
        <f t="shared" si="112"/>
        <v>4.1470588235294121</v>
      </c>
      <c r="AC781" s="37">
        <f t="shared" si="112"/>
        <v>2.0294117647058822</v>
      </c>
      <c r="AD781" s="37">
        <f t="shared" si="112"/>
        <v>3.2058823529411766</v>
      </c>
      <c r="AE781" s="37">
        <f t="shared" si="112"/>
        <v>2.9705882352941178</v>
      </c>
      <c r="AF781" s="37">
        <f t="shared" si="112"/>
        <v>3.5</v>
      </c>
      <c r="AG781" s="37">
        <f t="shared" si="112"/>
        <v>3.3823529411764706</v>
      </c>
      <c r="AH781" s="37">
        <f t="shared" si="112"/>
        <v>2.3529411764705883</v>
      </c>
      <c r="AI781" s="37">
        <f t="shared" si="112"/>
        <v>2.7647058823529411</v>
      </c>
      <c r="AJ781" s="37">
        <f t="shared" si="112"/>
        <v>2.6176470588235294</v>
      </c>
      <c r="AK781" s="37">
        <f t="shared" si="112"/>
        <v>2.0882352941176472</v>
      </c>
      <c r="AL781" s="36"/>
      <c r="AM781" s="36"/>
      <c r="AN781" s="36"/>
      <c r="AO781" s="36"/>
      <c r="AP781" s="36"/>
      <c r="AQ781" s="36"/>
      <c r="AR781" s="36"/>
      <c r="AS781" s="36"/>
      <c r="AT781" s="36"/>
      <c r="AU781" s="36"/>
      <c r="AV781" s="36"/>
      <c r="AW781" s="36"/>
      <c r="AX781" s="36"/>
      <c r="AY781" s="36"/>
      <c r="AZ781" s="36"/>
      <c r="BA781" s="36"/>
      <c r="BB781" s="36"/>
      <c r="BC781" s="36"/>
      <c r="BD781" s="36"/>
      <c r="BE781" s="36"/>
    </row>
    <row r="782" spans="1:57" x14ac:dyDescent="0.35">
      <c r="A782" s="36"/>
      <c r="B782" s="36"/>
      <c r="C782" s="38" t="s">
        <v>211</v>
      </c>
      <c r="D782" s="257">
        <f>AVERAGE(D12:AK12,D22:AK22,D30:AK30,D75:AK75,D86:AK86,D96:AK96,D106:AK106,D118:AK118,D126:AK126,D218:AK218,D228:AK228,D240:AK240,D248:AK248,D260:AK260,D313:AK313,D321:AK321,D329:AK329,D437:AK437,D447:AK447,D457:AK457,D467:AK467,D479:AK479,D489:AK489,D500:AK500,D560:AK560,D569:AK569,D578:AK578,D587:AK587,D653:AK653,D664:AK664,D677:AK677,D686:AK686,D695:AK695,D707:AK707)</f>
        <v>3.0311418685121105</v>
      </c>
      <c r="E782" s="258">
        <f t="shared" ref="E782:AK782" si="113">$D$782</f>
        <v>3.0311418685121105</v>
      </c>
      <c r="F782" s="258">
        <f t="shared" si="113"/>
        <v>3.0311418685121105</v>
      </c>
      <c r="G782" s="258">
        <f t="shared" si="113"/>
        <v>3.0311418685121105</v>
      </c>
      <c r="H782" s="258">
        <f t="shared" si="113"/>
        <v>3.0311418685121105</v>
      </c>
      <c r="I782" s="258">
        <f t="shared" si="113"/>
        <v>3.0311418685121105</v>
      </c>
      <c r="J782" s="258">
        <f t="shared" si="113"/>
        <v>3.0311418685121105</v>
      </c>
      <c r="K782" s="258">
        <f t="shared" si="113"/>
        <v>3.0311418685121105</v>
      </c>
      <c r="L782" s="258">
        <f t="shared" si="113"/>
        <v>3.0311418685121105</v>
      </c>
      <c r="M782" s="258">
        <f t="shared" si="113"/>
        <v>3.0311418685121105</v>
      </c>
      <c r="N782" s="258">
        <f t="shared" si="113"/>
        <v>3.0311418685121105</v>
      </c>
      <c r="O782" s="258">
        <f t="shared" si="113"/>
        <v>3.0311418685121105</v>
      </c>
      <c r="P782" s="258">
        <f t="shared" si="113"/>
        <v>3.0311418685121105</v>
      </c>
      <c r="Q782" s="258">
        <f t="shared" si="113"/>
        <v>3.0311418685121105</v>
      </c>
      <c r="R782" s="258">
        <f t="shared" si="113"/>
        <v>3.0311418685121105</v>
      </c>
      <c r="S782" s="258">
        <f t="shared" si="113"/>
        <v>3.0311418685121105</v>
      </c>
      <c r="T782" s="258">
        <f t="shared" si="113"/>
        <v>3.0311418685121105</v>
      </c>
      <c r="U782" s="258">
        <f t="shared" si="113"/>
        <v>3.0311418685121105</v>
      </c>
      <c r="V782" s="258">
        <f t="shared" si="113"/>
        <v>3.0311418685121105</v>
      </c>
      <c r="W782" s="258">
        <f t="shared" si="113"/>
        <v>3.0311418685121105</v>
      </c>
      <c r="X782" s="258">
        <f t="shared" si="113"/>
        <v>3.0311418685121105</v>
      </c>
      <c r="Y782" s="258">
        <f t="shared" si="113"/>
        <v>3.0311418685121105</v>
      </c>
      <c r="Z782" s="258">
        <f t="shared" si="113"/>
        <v>3.0311418685121105</v>
      </c>
      <c r="AA782" s="258">
        <f t="shared" si="113"/>
        <v>3.0311418685121105</v>
      </c>
      <c r="AB782" s="258">
        <f t="shared" si="113"/>
        <v>3.0311418685121105</v>
      </c>
      <c r="AC782" s="258">
        <f t="shared" si="113"/>
        <v>3.0311418685121105</v>
      </c>
      <c r="AD782" s="258">
        <f t="shared" si="113"/>
        <v>3.0311418685121105</v>
      </c>
      <c r="AE782" s="258">
        <f t="shared" si="113"/>
        <v>3.0311418685121105</v>
      </c>
      <c r="AF782" s="258">
        <f t="shared" si="113"/>
        <v>3.0311418685121105</v>
      </c>
      <c r="AG782" s="258">
        <f t="shared" si="113"/>
        <v>3.0311418685121105</v>
      </c>
      <c r="AH782" s="258">
        <f t="shared" si="113"/>
        <v>3.0311418685121105</v>
      </c>
      <c r="AI782" s="258">
        <f t="shared" si="113"/>
        <v>3.0311418685121105</v>
      </c>
      <c r="AJ782" s="258">
        <f t="shared" si="113"/>
        <v>3.0311418685121105</v>
      </c>
      <c r="AK782" s="258">
        <f t="shared" si="113"/>
        <v>3.0311418685121105</v>
      </c>
      <c r="AL782" s="36"/>
      <c r="AM782" s="36"/>
      <c r="AN782" s="36"/>
      <c r="AO782" s="36"/>
      <c r="AP782" s="36"/>
      <c r="AQ782" s="36"/>
      <c r="AR782" s="36"/>
      <c r="AS782" s="36"/>
      <c r="AT782" s="36"/>
      <c r="AU782" s="36"/>
      <c r="AV782" s="36"/>
      <c r="AW782" s="36"/>
      <c r="AX782" s="36"/>
      <c r="AY782" s="36"/>
      <c r="AZ782" s="36"/>
      <c r="BA782" s="36"/>
      <c r="BB782" s="36"/>
      <c r="BC782" s="36"/>
      <c r="BD782" s="36"/>
      <c r="BE782" s="36"/>
    </row>
    <row r="783" spans="1:57" x14ac:dyDescent="0.35">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c r="AJ783" s="36"/>
      <c r="AK783" s="36"/>
      <c r="AL783" s="36"/>
      <c r="AM783" s="36"/>
      <c r="AN783" s="36"/>
      <c r="AO783" s="402" t="s">
        <v>426</v>
      </c>
      <c r="AP783" s="403"/>
      <c r="AQ783" s="36"/>
      <c r="AR783" s="36"/>
      <c r="AS783" s="36"/>
      <c r="AT783" s="36"/>
      <c r="AU783" s="36"/>
      <c r="AV783" s="36"/>
      <c r="AW783" s="36"/>
      <c r="AX783" s="36"/>
      <c r="AY783" s="36"/>
      <c r="AZ783" s="36"/>
      <c r="BA783" s="36"/>
      <c r="BB783" s="36"/>
      <c r="BC783" s="36"/>
      <c r="BD783" s="36"/>
      <c r="BE783" s="36"/>
    </row>
    <row r="784" spans="1:57" x14ac:dyDescent="0.35">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c r="AJ784" s="36"/>
      <c r="AK784" s="36"/>
      <c r="AL784" s="36"/>
      <c r="AM784" s="36"/>
      <c r="AN784" s="36"/>
      <c r="AO784" s="404" t="s">
        <v>407</v>
      </c>
      <c r="AP784" s="405" t="s">
        <v>406</v>
      </c>
      <c r="AQ784" s="36"/>
      <c r="AR784" s="399">
        <v>2021</v>
      </c>
      <c r="AS784" s="399">
        <v>2018</v>
      </c>
      <c r="AT784" s="36"/>
      <c r="AU784" s="36"/>
      <c r="AV784" s="36"/>
      <c r="AW784" s="36"/>
      <c r="AX784" s="36"/>
      <c r="AY784" s="36"/>
      <c r="AZ784" s="36"/>
      <c r="BA784" s="36"/>
      <c r="BB784" s="36"/>
      <c r="BC784" s="36"/>
      <c r="BD784" s="36"/>
      <c r="BE784" s="36"/>
    </row>
    <row r="785" spans="1:102" x14ac:dyDescent="0.35">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c r="AG785" s="36"/>
      <c r="AH785" s="36"/>
      <c r="AI785" s="36"/>
      <c r="AJ785" s="36"/>
      <c r="AK785" s="36"/>
      <c r="AL785" s="36"/>
      <c r="AM785" s="36"/>
      <c r="AN785" s="36"/>
      <c r="AO785" s="400" t="s">
        <v>55</v>
      </c>
      <c r="AP785" s="401">
        <v>4.5588235294117645</v>
      </c>
      <c r="AQ785" s="344" t="s">
        <v>20</v>
      </c>
      <c r="AR785" s="398">
        <v>3.3333333333333335</v>
      </c>
      <c r="AS785" s="398">
        <v>3.074074074074074</v>
      </c>
      <c r="AT785" s="36" t="s">
        <v>427</v>
      </c>
      <c r="AU785" s="406">
        <v>15</v>
      </c>
      <c r="AV785" s="257"/>
      <c r="AW785" s="257"/>
      <c r="AX785" s="257"/>
      <c r="AY785" s="257"/>
      <c r="AZ785" s="257"/>
      <c r="BA785" s="257"/>
      <c r="BB785" s="257"/>
      <c r="BC785" s="257"/>
      <c r="BD785" s="257"/>
      <c r="BE785" s="257"/>
      <c r="BF785" s="397"/>
      <c r="BG785" s="397"/>
      <c r="BH785" s="397"/>
      <c r="BI785" s="397"/>
      <c r="BJ785" s="397"/>
      <c r="BK785" s="397"/>
      <c r="BL785" s="397"/>
      <c r="BM785" s="397"/>
      <c r="BN785" s="397"/>
      <c r="BO785" s="397"/>
      <c r="BP785" s="397"/>
      <c r="BQ785" s="397"/>
      <c r="BR785" s="397"/>
      <c r="BS785" s="397"/>
      <c r="BT785" s="397"/>
      <c r="BU785" s="397"/>
      <c r="BV785" s="397"/>
      <c r="BW785" s="397"/>
      <c r="BX785" s="397"/>
      <c r="BY785" s="397"/>
      <c r="BZ785" s="397"/>
      <c r="CA785" s="397"/>
      <c r="CB785" s="397"/>
      <c r="CC785" s="397"/>
      <c r="CD785" s="397"/>
      <c r="CE785" s="397"/>
      <c r="CF785" s="397"/>
      <c r="CG785" s="397"/>
      <c r="CH785" s="397"/>
      <c r="CI785" s="397"/>
      <c r="CJ785" s="397"/>
      <c r="CK785" s="397"/>
      <c r="CL785" s="397"/>
      <c r="CM785" s="397"/>
      <c r="CN785" s="397"/>
      <c r="CO785" s="397"/>
      <c r="CP785" s="397"/>
      <c r="CQ785" s="397"/>
      <c r="CR785" s="397"/>
      <c r="CS785" s="397"/>
      <c r="CT785" s="397"/>
      <c r="CU785" s="397"/>
      <c r="CV785" s="397"/>
      <c r="CW785" s="397"/>
      <c r="CX785" s="397"/>
    </row>
    <row r="786" spans="1:102" x14ac:dyDescent="0.35">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c r="AJ786" s="36"/>
      <c r="AK786" s="36"/>
      <c r="AL786" s="36"/>
      <c r="AM786" s="36"/>
      <c r="AN786" s="36"/>
      <c r="AO786" s="400" t="s">
        <v>63</v>
      </c>
      <c r="AP786" s="401">
        <v>4.1470588235294121</v>
      </c>
      <c r="AQ786" s="344" t="s">
        <v>21</v>
      </c>
      <c r="AR786" s="398">
        <v>2.3703703703703702</v>
      </c>
      <c r="AS786" s="398">
        <v>3.0370370370370372</v>
      </c>
      <c r="AT786" s="36" t="s">
        <v>428</v>
      </c>
      <c r="AU786" s="36">
        <v>8</v>
      </c>
      <c r="AV786" s="36"/>
      <c r="AW786" s="36"/>
      <c r="AX786" s="36"/>
      <c r="AY786" s="36"/>
      <c r="AZ786" s="36"/>
      <c r="BA786" s="36"/>
      <c r="BB786" s="36"/>
      <c r="BC786" s="36"/>
      <c r="BD786" s="36"/>
      <c r="BE786" s="36"/>
    </row>
    <row r="787" spans="1:102" x14ac:dyDescent="0.35">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c r="AJ787" s="36"/>
      <c r="AK787" s="36"/>
      <c r="AL787" s="36"/>
      <c r="AM787" s="36"/>
      <c r="AN787" s="36"/>
      <c r="AO787" s="400" t="s">
        <v>23</v>
      </c>
      <c r="AP787" s="401">
        <v>4.117647058823529</v>
      </c>
      <c r="AQ787" s="344" t="s">
        <v>23</v>
      </c>
      <c r="AR787" s="398">
        <v>4.0740740740740744</v>
      </c>
      <c r="AS787" s="398">
        <v>3</v>
      </c>
      <c r="AT787" s="36" t="s">
        <v>122</v>
      </c>
      <c r="AU787" s="36">
        <v>23</v>
      </c>
      <c r="AV787" s="36"/>
      <c r="AW787" s="36"/>
      <c r="AX787" s="36"/>
      <c r="AY787" s="36"/>
      <c r="AZ787" s="36"/>
      <c r="BA787" s="36"/>
      <c r="BB787" s="36"/>
      <c r="BC787" s="36"/>
      <c r="BD787" s="36"/>
      <c r="BE787" s="36"/>
    </row>
    <row r="788" spans="1:102" x14ac:dyDescent="0.35">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c r="AJ788" s="36"/>
      <c r="AK788" s="36"/>
      <c r="AL788" s="36"/>
      <c r="AM788" s="36"/>
      <c r="AN788" s="36"/>
      <c r="AO788" s="400" t="s">
        <v>59</v>
      </c>
      <c r="AP788" s="401">
        <v>3.9117647058823528</v>
      </c>
      <c r="AQ788" s="344" t="s">
        <v>26</v>
      </c>
      <c r="AR788" s="398">
        <v>3.6296296296296298</v>
      </c>
      <c r="AS788" s="398">
        <v>3.074074074074074</v>
      </c>
      <c r="AT788" s="36"/>
      <c r="AU788" s="36"/>
      <c r="AV788" s="36"/>
      <c r="AW788" s="36"/>
      <c r="AX788" s="36"/>
      <c r="AY788" s="36"/>
      <c r="AZ788" s="36"/>
      <c r="BA788" s="36"/>
      <c r="BB788" s="36"/>
      <c r="BC788" s="36"/>
      <c r="BD788" s="36"/>
      <c r="BE788" s="36"/>
    </row>
    <row r="789" spans="1:102" x14ac:dyDescent="0.35">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c r="AJ789" s="36"/>
      <c r="AK789" s="36"/>
      <c r="AL789" s="36"/>
      <c r="AM789" s="36"/>
      <c r="AN789" s="36"/>
      <c r="AO789" s="400" t="s">
        <v>51</v>
      </c>
      <c r="AP789" s="401">
        <v>3.6764705882352939</v>
      </c>
      <c r="AQ789" s="344" t="s">
        <v>29</v>
      </c>
      <c r="AR789" s="398">
        <v>3.0370370370370372</v>
      </c>
      <c r="AS789" s="398">
        <v>2.8888888888888888</v>
      </c>
      <c r="AT789" s="36"/>
      <c r="AU789" s="36"/>
      <c r="AV789" s="36"/>
      <c r="AW789" s="36"/>
      <c r="AX789" s="36"/>
      <c r="AY789" s="36"/>
      <c r="AZ789" s="36"/>
      <c r="BA789" s="36"/>
      <c r="BB789" s="36"/>
      <c r="BC789" s="36"/>
      <c r="BD789" s="36"/>
      <c r="BE789" s="36"/>
    </row>
    <row r="790" spans="1:102" x14ac:dyDescent="0.35">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c r="AM790" s="36"/>
      <c r="AN790" s="36"/>
      <c r="AO790" s="400" t="s">
        <v>54</v>
      </c>
      <c r="AP790" s="401">
        <v>3.6470588235294117</v>
      </c>
      <c r="AQ790" s="344" t="s">
        <v>32</v>
      </c>
      <c r="AR790" s="398">
        <v>2.925925925925926</v>
      </c>
      <c r="AS790" s="398">
        <v>3.1481481481481484</v>
      </c>
      <c r="AT790" s="36"/>
      <c r="AU790" s="36"/>
      <c r="AV790" s="36"/>
      <c r="AW790" s="36"/>
      <c r="AX790" s="36"/>
      <c r="AY790" s="36"/>
      <c r="AZ790" s="36"/>
      <c r="BA790" s="36"/>
      <c r="BB790" s="36"/>
      <c r="BC790" s="36"/>
      <c r="BD790" s="36"/>
      <c r="BE790" s="36"/>
    </row>
    <row r="791" spans="1:102" x14ac:dyDescent="0.35">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c r="AJ791" s="36"/>
      <c r="AK791" s="36"/>
      <c r="AL791" s="36"/>
      <c r="AM791" s="36"/>
      <c r="AN791" s="36"/>
      <c r="AO791" s="400" t="s">
        <v>26</v>
      </c>
      <c r="AP791" s="401">
        <v>3.5588235294117645</v>
      </c>
      <c r="AQ791" s="344" t="s">
        <v>35</v>
      </c>
      <c r="AR791" s="398">
        <v>2.6296296296296298</v>
      </c>
      <c r="AS791" s="398">
        <v>2.925925925925926</v>
      </c>
      <c r="AT791" s="36"/>
      <c r="AU791" s="36"/>
      <c r="AV791" s="36"/>
      <c r="AW791" s="36"/>
      <c r="AX791" s="36"/>
      <c r="AY791" s="36"/>
      <c r="AZ791" s="36"/>
      <c r="BA791" s="36"/>
      <c r="BB791" s="36"/>
      <c r="BC791" s="36"/>
      <c r="BD791" s="36"/>
      <c r="BE791" s="36"/>
    </row>
    <row r="792" spans="1:102" x14ac:dyDescent="0.35">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c r="AJ792" s="36"/>
      <c r="AK792" s="36"/>
      <c r="AL792" s="36"/>
      <c r="AM792" s="36"/>
      <c r="AN792" s="36"/>
      <c r="AO792" s="400" t="s">
        <v>50</v>
      </c>
      <c r="AP792" s="401">
        <v>3.5588235294117645</v>
      </c>
      <c r="AQ792" s="344" t="s">
        <v>38</v>
      </c>
      <c r="AR792" s="398">
        <v>1.8518518518518519</v>
      </c>
      <c r="AS792" s="398">
        <v>2.4615384615384617</v>
      </c>
      <c r="AT792" s="36"/>
      <c r="AU792" s="36"/>
      <c r="AV792" s="36"/>
      <c r="AW792" s="36"/>
      <c r="AX792" s="36"/>
      <c r="AY792" s="36"/>
      <c r="AZ792" s="36"/>
      <c r="BA792" s="36"/>
      <c r="BB792" s="36"/>
      <c r="BC792" s="36"/>
      <c r="BD792" s="36"/>
      <c r="BE792" s="36"/>
    </row>
    <row r="793" spans="1:102" x14ac:dyDescent="0.35">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c r="AJ793" s="36"/>
      <c r="AK793" s="36"/>
      <c r="AL793" s="36"/>
      <c r="AM793" s="36"/>
      <c r="AN793" s="36"/>
      <c r="AO793" s="400" t="s">
        <v>67</v>
      </c>
      <c r="AP793" s="401">
        <v>3.5</v>
      </c>
      <c r="AQ793" s="344" t="s">
        <v>41</v>
      </c>
      <c r="AR793" s="398">
        <v>2.5555555555555554</v>
      </c>
      <c r="AS793" s="398">
        <v>2.8518518518518516</v>
      </c>
      <c r="AT793" s="36"/>
      <c r="AU793" s="36"/>
      <c r="AV793" s="36"/>
      <c r="AW793" s="36"/>
      <c r="AX793" s="36"/>
      <c r="AY793" s="36"/>
      <c r="AZ793" s="36"/>
      <c r="BA793" s="36"/>
      <c r="BB793" s="36"/>
      <c r="BC793" s="36"/>
      <c r="BD793" s="36"/>
      <c r="BE793" s="36"/>
    </row>
    <row r="794" spans="1:102" x14ac:dyDescent="0.35">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c r="AJ794" s="36"/>
      <c r="AK794" s="36"/>
      <c r="AL794" s="36"/>
      <c r="AM794" s="36"/>
      <c r="AN794" s="36"/>
      <c r="AO794" s="400" t="s">
        <v>20</v>
      </c>
      <c r="AP794" s="401">
        <v>3.3823529411764706</v>
      </c>
      <c r="AQ794" s="344" t="s">
        <v>44</v>
      </c>
      <c r="AR794" s="398">
        <v>2.7777777777777777</v>
      </c>
      <c r="AS794" s="398">
        <v>2.2222222222222223</v>
      </c>
      <c r="AT794" s="36"/>
      <c r="AU794" s="36"/>
      <c r="AV794" s="36"/>
      <c r="AW794" s="36"/>
      <c r="AX794" s="36"/>
      <c r="AY794" s="36"/>
      <c r="AZ794" s="36"/>
      <c r="BA794" s="36"/>
      <c r="BB794" s="36"/>
      <c r="BC794" s="36"/>
      <c r="BD794" s="36"/>
      <c r="BE794" s="36"/>
    </row>
    <row r="795" spans="1:102" x14ac:dyDescent="0.35">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c r="AJ795" s="36"/>
      <c r="AK795" s="36"/>
      <c r="AL795" s="36"/>
      <c r="AM795" s="36"/>
      <c r="AN795" s="36"/>
      <c r="AO795" s="400" t="s">
        <v>68</v>
      </c>
      <c r="AP795" s="401">
        <v>3.3823529411764706</v>
      </c>
      <c r="AQ795" s="344" t="s">
        <v>47</v>
      </c>
      <c r="AR795" s="398">
        <v>2.7407407407407409</v>
      </c>
      <c r="AS795" s="398">
        <v>2.8888888888888888</v>
      </c>
      <c r="AT795" s="36"/>
      <c r="AU795" s="36"/>
      <c r="AV795" s="36"/>
      <c r="AW795" s="36"/>
      <c r="AX795" s="36"/>
      <c r="AY795" s="36"/>
      <c r="AZ795" s="36"/>
      <c r="BA795" s="36"/>
      <c r="BB795" s="36"/>
      <c r="BC795" s="36"/>
      <c r="BD795" s="36"/>
      <c r="BE795" s="36"/>
    </row>
    <row r="796" spans="1:102" x14ac:dyDescent="0.35">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400" t="s">
        <v>57</v>
      </c>
      <c r="AP796" s="401">
        <v>3.3529411764705883</v>
      </c>
      <c r="AQ796" s="344" t="s">
        <v>50</v>
      </c>
      <c r="AR796" s="398">
        <v>3.5925925925925926</v>
      </c>
      <c r="AS796" s="398">
        <v>2.5384615384615383</v>
      </c>
      <c r="AT796" s="36"/>
      <c r="AU796" s="36"/>
      <c r="AV796" s="36"/>
      <c r="AW796" s="36"/>
      <c r="AX796" s="36"/>
      <c r="AY796" s="36"/>
      <c r="AZ796" s="36"/>
      <c r="BA796" s="36"/>
      <c r="BB796" s="36"/>
      <c r="BC796" s="36"/>
      <c r="BD796" s="36"/>
      <c r="BE796" s="36"/>
    </row>
    <row r="797" spans="1:102" x14ac:dyDescent="0.35">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c r="AJ797" s="36"/>
      <c r="AK797" s="36"/>
      <c r="AL797" s="36"/>
      <c r="AM797" s="36"/>
      <c r="AN797" s="36"/>
      <c r="AO797" s="400" t="s">
        <v>62</v>
      </c>
      <c r="AP797" s="401">
        <v>3.2058823529411766</v>
      </c>
      <c r="AQ797" s="344" t="s">
        <v>51</v>
      </c>
      <c r="AR797" s="398">
        <v>3.7037037037037037</v>
      </c>
      <c r="AS797" s="398">
        <v>3.2962962962962963</v>
      </c>
      <c r="AT797" s="36"/>
      <c r="AU797" s="36"/>
      <c r="AV797" s="36"/>
      <c r="AW797" s="36"/>
      <c r="AX797" s="36"/>
      <c r="AY797" s="36"/>
      <c r="AZ797" s="36"/>
      <c r="BA797" s="36"/>
      <c r="BB797" s="36"/>
      <c r="BC797" s="36"/>
      <c r="BD797" s="36"/>
      <c r="BE797" s="36"/>
    </row>
    <row r="798" spans="1:102" x14ac:dyDescent="0.35">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400" t="s">
        <v>65</v>
      </c>
      <c r="AP798" s="401">
        <v>3.2058823529411766</v>
      </c>
      <c r="AQ798" s="344" t="s">
        <v>52</v>
      </c>
      <c r="AR798" s="398">
        <v>1.7777777777777777</v>
      </c>
      <c r="AS798" s="398">
        <v>3.2941176470588234</v>
      </c>
      <c r="AT798" s="36"/>
      <c r="AU798" s="36"/>
      <c r="AV798" s="36"/>
      <c r="AW798" s="36"/>
      <c r="AX798" s="36"/>
      <c r="AY798" s="36"/>
      <c r="AZ798" s="36"/>
      <c r="BA798" s="36"/>
      <c r="BB798" s="36"/>
      <c r="BC798" s="36"/>
      <c r="BD798" s="36"/>
      <c r="BE798" s="36"/>
    </row>
    <row r="799" spans="1:102" x14ac:dyDescent="0.35">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36"/>
      <c r="AJ799" s="36"/>
      <c r="AK799" s="36"/>
      <c r="AL799" s="36"/>
      <c r="AM799" s="36"/>
      <c r="AN799" s="36"/>
      <c r="AO799" s="400" t="s">
        <v>32</v>
      </c>
      <c r="AP799" s="401">
        <v>3</v>
      </c>
      <c r="AQ799" s="344" t="s">
        <v>53</v>
      </c>
      <c r="AR799" s="398">
        <v>2.7777777777777777</v>
      </c>
      <c r="AS799" s="398">
        <v>2.5555555555555554</v>
      </c>
      <c r="AT799" s="36"/>
      <c r="AU799" s="36"/>
      <c r="AV799" s="36"/>
      <c r="AW799" s="36"/>
      <c r="AX799" s="36"/>
      <c r="AY799" s="36"/>
      <c r="AZ799" s="36"/>
      <c r="BA799" s="36"/>
      <c r="BB799" s="36"/>
      <c r="BC799" s="36"/>
      <c r="BD799" s="36"/>
      <c r="BE799" s="36"/>
    </row>
    <row r="800" spans="1:102" x14ac:dyDescent="0.35">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c r="AJ800" s="36"/>
      <c r="AK800" s="36"/>
      <c r="AL800" s="36"/>
      <c r="AM800" s="36"/>
      <c r="AN800" s="36"/>
      <c r="AO800" s="400" t="s">
        <v>66</v>
      </c>
      <c r="AP800" s="401">
        <v>2.9705882352941178</v>
      </c>
      <c r="AQ800" s="344" t="s">
        <v>54</v>
      </c>
      <c r="AR800" s="398">
        <v>3.7407407407407409</v>
      </c>
      <c r="AS800" s="398">
        <v>3.6666666666666665</v>
      </c>
      <c r="AT800" s="36"/>
      <c r="AU800" s="36"/>
      <c r="AV800" s="36"/>
      <c r="AW800" s="36"/>
      <c r="AX800" s="36"/>
      <c r="AY800" s="36"/>
      <c r="AZ800" s="36"/>
      <c r="BA800" s="36"/>
      <c r="BB800" s="36"/>
      <c r="BC800" s="36"/>
      <c r="BD800" s="36"/>
      <c r="BE800" s="36"/>
    </row>
    <row r="801" spans="1:57" x14ac:dyDescent="0.35">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c r="AJ801" s="36"/>
      <c r="AK801" s="36"/>
      <c r="AL801" s="36"/>
      <c r="AM801" s="36"/>
      <c r="AN801" s="36"/>
      <c r="AO801" s="400" t="s">
        <v>29</v>
      </c>
      <c r="AP801" s="401">
        <v>2.9411764705882355</v>
      </c>
      <c r="AQ801" s="344" t="s">
        <v>55</v>
      </c>
      <c r="AR801" s="398">
        <v>4.4444444444444446</v>
      </c>
      <c r="AS801" s="398">
        <v>4</v>
      </c>
      <c r="AT801" s="36"/>
      <c r="AU801" s="36"/>
      <c r="AV801" s="36"/>
      <c r="AW801" s="36"/>
      <c r="AX801" s="36"/>
      <c r="AY801" s="36"/>
      <c r="AZ801" s="36"/>
      <c r="BA801" s="36"/>
      <c r="BB801" s="36"/>
      <c r="BC801" s="36"/>
      <c r="BD801" s="36"/>
      <c r="BE801" s="36"/>
    </row>
    <row r="802" spans="1:57" x14ac:dyDescent="0.35">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c r="AM802" s="36"/>
      <c r="AN802" s="36"/>
      <c r="AO802" s="400" t="s">
        <v>60</v>
      </c>
      <c r="AP802" s="401">
        <v>2.9411764705882355</v>
      </c>
      <c r="AQ802" s="344" t="s">
        <v>56</v>
      </c>
      <c r="AR802" s="398">
        <v>2.6296296296296298</v>
      </c>
      <c r="AS802" s="398">
        <v>2.5555555555555554</v>
      </c>
      <c r="AT802" s="36"/>
      <c r="AU802" s="36"/>
      <c r="AV802" s="36"/>
      <c r="AW802" s="36"/>
      <c r="AX802" s="36"/>
      <c r="AY802" s="36"/>
      <c r="AZ802" s="36"/>
      <c r="BA802" s="36"/>
      <c r="BB802" s="36"/>
      <c r="BC802" s="36"/>
      <c r="BD802" s="36"/>
      <c r="BE802" s="36"/>
    </row>
    <row r="803" spans="1:57" x14ac:dyDescent="0.35">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c r="AJ803" s="36"/>
      <c r="AK803" s="36"/>
      <c r="AL803" s="36"/>
      <c r="AM803" s="36"/>
      <c r="AN803" s="36"/>
      <c r="AO803" s="400" t="s">
        <v>44</v>
      </c>
      <c r="AP803" s="401">
        <v>2.9117647058823528</v>
      </c>
      <c r="AQ803" s="344" t="s">
        <v>57</v>
      </c>
      <c r="AR803" s="398">
        <v>3.4074074074074074</v>
      </c>
      <c r="AS803" s="398">
        <v>3.0769230769230771</v>
      </c>
      <c r="AT803" s="36"/>
      <c r="AU803" s="36"/>
      <c r="AV803" s="36"/>
      <c r="AW803" s="36"/>
      <c r="AX803" s="36"/>
      <c r="AY803" s="36"/>
      <c r="AZ803" s="36"/>
      <c r="BA803" s="36"/>
      <c r="BB803" s="36"/>
      <c r="BC803" s="36"/>
      <c r="BD803" s="36"/>
      <c r="BE803" s="36"/>
    </row>
    <row r="804" spans="1:57" x14ac:dyDescent="0.35">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c r="AJ804" s="36"/>
      <c r="AK804" s="36"/>
      <c r="AL804" s="36"/>
      <c r="AM804" s="36"/>
      <c r="AN804" s="36"/>
      <c r="AO804" s="400" t="s">
        <v>53</v>
      </c>
      <c r="AP804" s="401">
        <v>2.9117647058823528</v>
      </c>
      <c r="AQ804" s="344" t="s">
        <v>58</v>
      </c>
      <c r="AR804" s="398">
        <v>2.6296296296296298</v>
      </c>
      <c r="AS804" s="398">
        <v>2.4074074074074074</v>
      </c>
      <c r="AT804" s="36"/>
      <c r="AU804" s="36"/>
      <c r="AV804" s="36"/>
      <c r="AW804" s="36"/>
      <c r="AX804" s="36"/>
      <c r="AY804" s="36"/>
      <c r="AZ804" s="36"/>
      <c r="BA804" s="36"/>
      <c r="BB804" s="36"/>
      <c r="BC804" s="36"/>
      <c r="BD804" s="36"/>
      <c r="BE804" s="36"/>
    </row>
    <row r="805" spans="1:57" x14ac:dyDescent="0.35">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6"/>
      <c r="AE805" s="36"/>
      <c r="AF805" s="36"/>
      <c r="AG805" s="36"/>
      <c r="AH805" s="36"/>
      <c r="AI805" s="36"/>
      <c r="AJ805" s="36"/>
      <c r="AK805" s="36"/>
      <c r="AL805" s="36"/>
      <c r="AM805" s="36"/>
      <c r="AN805" s="36"/>
      <c r="AO805" s="400" t="s">
        <v>47</v>
      </c>
      <c r="AP805" s="401">
        <v>2.8235294117647061</v>
      </c>
      <c r="AQ805" s="344" t="s">
        <v>59</v>
      </c>
      <c r="AR805" s="398">
        <v>3.8148148148148149</v>
      </c>
      <c r="AS805" s="398">
        <v>4.0370370370370372</v>
      </c>
      <c r="AT805" s="36"/>
      <c r="AU805" s="36"/>
      <c r="AV805" s="36"/>
      <c r="AW805" s="36"/>
      <c r="AX805" s="36"/>
      <c r="AY805" s="36"/>
      <c r="AZ805" s="36"/>
      <c r="BA805" s="36"/>
      <c r="BB805" s="36"/>
      <c r="BC805" s="36"/>
      <c r="BD805" s="36"/>
      <c r="BE805" s="36"/>
    </row>
    <row r="806" spans="1:57" x14ac:dyDescent="0.35">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c r="AM806" s="36"/>
      <c r="AN806" s="36"/>
      <c r="AO806" s="400" t="s">
        <v>56</v>
      </c>
      <c r="AP806" s="401">
        <v>2.7941176470588234</v>
      </c>
      <c r="AQ806" s="344" t="s">
        <v>60</v>
      </c>
      <c r="AR806" s="398">
        <v>2.7777777777777777</v>
      </c>
      <c r="AS806" s="398">
        <v>2.5555555555555554</v>
      </c>
      <c r="AT806" s="36"/>
      <c r="AU806" s="36"/>
      <c r="AV806" s="36"/>
      <c r="AW806" s="36"/>
      <c r="AX806" s="36"/>
      <c r="AY806" s="36"/>
      <c r="AZ806" s="36"/>
      <c r="BA806" s="36"/>
      <c r="BB806" s="36"/>
      <c r="BC806" s="36"/>
      <c r="BD806" s="36"/>
      <c r="BE806" s="36"/>
    </row>
    <row r="807" spans="1:57" x14ac:dyDescent="0.35">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400" t="s">
        <v>35</v>
      </c>
      <c r="AP807" s="401">
        <v>2.7647058823529411</v>
      </c>
      <c r="AQ807" s="344" t="s">
        <v>61</v>
      </c>
      <c r="AR807" s="398">
        <v>2.4814814814814814</v>
      </c>
      <c r="AS807" s="398">
        <v>2</v>
      </c>
      <c r="AT807" s="36"/>
      <c r="AU807" s="36"/>
      <c r="AV807" s="36"/>
      <c r="AW807" s="36"/>
      <c r="AX807" s="36"/>
      <c r="AY807" s="36"/>
      <c r="AZ807" s="36"/>
      <c r="BA807" s="36"/>
      <c r="BB807" s="36"/>
      <c r="BC807" s="36"/>
      <c r="BD807" s="36"/>
      <c r="BE807" s="36"/>
    </row>
    <row r="808" spans="1:57" x14ac:dyDescent="0.35">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c r="AM808" s="36"/>
      <c r="AN808" s="36"/>
      <c r="AO808" s="400" t="s">
        <v>70</v>
      </c>
      <c r="AP808" s="401">
        <v>2.7647058823529411</v>
      </c>
      <c r="AQ808" s="36"/>
      <c r="AR808" s="36"/>
      <c r="AS808" s="36"/>
      <c r="AT808" s="36"/>
      <c r="AU808" s="36"/>
      <c r="AV808" s="36"/>
      <c r="AW808" s="36"/>
      <c r="AX808" s="36"/>
      <c r="AY808" s="36"/>
      <c r="AZ808" s="36"/>
      <c r="BA808" s="36"/>
      <c r="BB808" s="36"/>
      <c r="BC808" s="36"/>
      <c r="BD808" s="36"/>
      <c r="BE808" s="36"/>
    </row>
    <row r="809" spans="1:57" x14ac:dyDescent="0.35">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c r="AJ809" s="36"/>
      <c r="AK809" s="36"/>
      <c r="AL809" s="36"/>
      <c r="AM809" s="36"/>
      <c r="AN809" s="36"/>
      <c r="AO809" s="400" t="s">
        <v>41</v>
      </c>
      <c r="AP809" s="401">
        <v>2.6470588235294117</v>
      </c>
      <c r="AQ809" s="36"/>
      <c r="AR809" s="36"/>
      <c r="AS809" s="36"/>
      <c r="AT809" s="36"/>
      <c r="AU809" s="36"/>
      <c r="AV809" s="36"/>
      <c r="AW809" s="36"/>
      <c r="AX809" s="36"/>
      <c r="AY809" s="36"/>
      <c r="AZ809" s="36"/>
      <c r="BA809" s="36"/>
      <c r="BB809" s="36"/>
      <c r="BC809" s="36"/>
      <c r="BD809" s="36"/>
      <c r="BE809" s="36"/>
    </row>
    <row r="810" spans="1:57" x14ac:dyDescent="0.35">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c r="AJ810" s="36"/>
      <c r="AK810" s="36"/>
      <c r="AL810" s="36"/>
      <c r="AM810" s="36"/>
      <c r="AN810" s="36"/>
      <c r="AO810" s="400" t="s">
        <v>71</v>
      </c>
      <c r="AP810" s="401">
        <v>2.6176470588235294</v>
      </c>
      <c r="AQ810" s="36"/>
      <c r="AR810" s="36"/>
      <c r="AS810" s="36"/>
      <c r="AT810" s="36"/>
      <c r="AU810" s="36"/>
      <c r="AV810" s="36"/>
      <c r="AW810" s="36"/>
      <c r="AX810" s="36"/>
      <c r="AY810" s="36"/>
      <c r="AZ810" s="36"/>
      <c r="BA810" s="36"/>
      <c r="BB810" s="36"/>
      <c r="BC810" s="36"/>
      <c r="BD810" s="36"/>
      <c r="BE810" s="36"/>
    </row>
    <row r="811" spans="1:57" x14ac:dyDescent="0.35">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c r="AJ811" s="36"/>
      <c r="AK811" s="36"/>
      <c r="AL811" s="36"/>
      <c r="AM811" s="36"/>
      <c r="AN811" s="36"/>
      <c r="AO811" s="400" t="s">
        <v>21</v>
      </c>
      <c r="AP811" s="401">
        <v>2.4705882352941178</v>
      </c>
      <c r="AQ811" s="36"/>
      <c r="AR811" s="36"/>
      <c r="AS811" s="36"/>
      <c r="AT811" s="36"/>
      <c r="AU811" s="36"/>
      <c r="AV811" s="36"/>
      <c r="AW811" s="36"/>
      <c r="AX811" s="36"/>
      <c r="AY811" s="36"/>
      <c r="AZ811" s="36"/>
      <c r="BA811" s="36"/>
      <c r="BB811" s="36"/>
      <c r="BC811" s="36"/>
      <c r="BD811" s="36"/>
      <c r="BE811" s="36"/>
    </row>
    <row r="812" spans="1:57" x14ac:dyDescent="0.35">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c r="AM812" s="36"/>
      <c r="AN812" s="36"/>
      <c r="AO812" s="400" t="s">
        <v>58</v>
      </c>
      <c r="AP812" s="401">
        <v>2.4705882352941178</v>
      </c>
      <c r="AQ812" s="36"/>
      <c r="AR812" s="36"/>
      <c r="AS812" s="36"/>
      <c r="AT812" s="36"/>
      <c r="AU812" s="36"/>
      <c r="AV812" s="36"/>
      <c r="AW812" s="36"/>
      <c r="AX812" s="36"/>
      <c r="AY812" s="36"/>
      <c r="AZ812" s="36"/>
      <c r="BA812" s="36"/>
      <c r="BB812" s="36"/>
      <c r="BC812" s="36"/>
      <c r="BD812" s="36"/>
      <c r="BE812" s="36"/>
    </row>
    <row r="813" spans="1:57" x14ac:dyDescent="0.35">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c r="AJ813" s="36"/>
      <c r="AK813" s="36"/>
      <c r="AL813" s="36"/>
      <c r="AM813" s="36"/>
      <c r="AN813" s="36"/>
      <c r="AO813" s="400" t="s">
        <v>61</v>
      </c>
      <c r="AP813" s="401">
        <v>2.4705882352941178</v>
      </c>
      <c r="AQ813" s="36"/>
      <c r="AR813" s="36"/>
      <c r="AS813" s="36"/>
      <c r="AT813" s="36"/>
      <c r="AU813" s="36"/>
      <c r="AV813" s="36"/>
      <c r="AW813" s="36"/>
      <c r="AX813" s="36"/>
      <c r="AY813" s="36"/>
      <c r="AZ813" s="36"/>
      <c r="BA813" s="36"/>
      <c r="BB813" s="36"/>
      <c r="BC813" s="36"/>
      <c r="BD813" s="36"/>
      <c r="BE813" s="36"/>
    </row>
    <row r="814" spans="1:57" x14ac:dyDescent="0.35">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c r="AM814" s="36"/>
      <c r="AN814" s="36"/>
      <c r="AO814" s="400" t="s">
        <v>69</v>
      </c>
      <c r="AP814" s="401">
        <v>2.3529411764705883</v>
      </c>
      <c r="AQ814" s="36"/>
      <c r="AR814" s="36"/>
      <c r="AS814" s="36"/>
      <c r="AT814" s="36"/>
      <c r="AU814" s="36"/>
      <c r="AV814" s="36"/>
      <c r="AW814" s="36"/>
      <c r="AX814" s="36"/>
      <c r="AY814" s="36"/>
      <c r="AZ814" s="36"/>
      <c r="BA814" s="36"/>
      <c r="BB814" s="36"/>
      <c r="BC814" s="36"/>
      <c r="BD814" s="36"/>
      <c r="BE814" s="36"/>
    </row>
    <row r="815" spans="1:57" x14ac:dyDescent="0.35">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c r="AM815" s="36"/>
      <c r="AN815" s="36"/>
      <c r="AO815" s="400" t="s">
        <v>38</v>
      </c>
      <c r="AP815" s="401">
        <v>2.0882352941176472</v>
      </c>
      <c r="AQ815" s="36"/>
      <c r="AR815" s="36"/>
      <c r="AS815" s="36"/>
      <c r="AT815" s="36"/>
      <c r="AU815" s="36"/>
      <c r="AV815" s="36"/>
      <c r="AW815" s="36"/>
      <c r="AX815" s="36"/>
      <c r="AY815" s="36"/>
      <c r="AZ815" s="36"/>
      <c r="BA815" s="36"/>
      <c r="BB815" s="36"/>
      <c r="BC815" s="36"/>
      <c r="BD815" s="36"/>
      <c r="BE815" s="36"/>
    </row>
    <row r="816" spans="1:57" x14ac:dyDescent="0.35">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c r="AJ816" s="36"/>
      <c r="AK816" s="36"/>
      <c r="AL816" s="36"/>
      <c r="AM816" s="36"/>
      <c r="AN816" s="36"/>
      <c r="AO816" s="400" t="s">
        <v>72</v>
      </c>
      <c r="AP816" s="401">
        <v>2.0882352941176472</v>
      </c>
      <c r="AQ816" s="36"/>
      <c r="AR816" s="36"/>
      <c r="AS816" s="36"/>
      <c r="AT816" s="36"/>
      <c r="AU816" s="36"/>
      <c r="AV816" s="36"/>
      <c r="AW816" s="36"/>
      <c r="AX816" s="36"/>
      <c r="AY816" s="36"/>
      <c r="AZ816" s="36"/>
      <c r="BA816" s="36"/>
      <c r="BB816" s="36"/>
      <c r="BC816" s="36"/>
      <c r="BD816" s="36"/>
      <c r="BE816" s="36"/>
    </row>
    <row r="817" spans="1:57" x14ac:dyDescent="0.35">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6"/>
      <c r="AE817" s="36"/>
      <c r="AF817" s="36"/>
      <c r="AG817" s="36"/>
      <c r="AH817" s="36"/>
      <c r="AI817" s="36"/>
      <c r="AJ817" s="36"/>
      <c r="AK817" s="36"/>
      <c r="AL817" s="36"/>
      <c r="AM817" s="36"/>
      <c r="AN817" s="36"/>
      <c r="AO817" s="400" t="s">
        <v>64</v>
      </c>
      <c r="AP817" s="401">
        <v>2.0294117647058822</v>
      </c>
      <c r="AQ817" s="36"/>
      <c r="AR817" s="36"/>
      <c r="AS817" s="36"/>
      <c r="AT817" s="36"/>
      <c r="AU817" s="36"/>
      <c r="AV817" s="36"/>
      <c r="AW817" s="36"/>
      <c r="AX817" s="36"/>
      <c r="AY817" s="36"/>
      <c r="AZ817" s="36"/>
      <c r="BA817" s="36"/>
      <c r="BB817" s="36"/>
      <c r="BC817" s="36"/>
      <c r="BD817" s="36"/>
      <c r="BE817" s="36"/>
    </row>
    <row r="818" spans="1:57" x14ac:dyDescent="0.35">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c r="AJ818" s="36"/>
      <c r="AK818" s="36"/>
      <c r="AL818" s="36"/>
      <c r="AM818" s="36"/>
      <c r="AN818" s="36"/>
      <c r="AO818" s="400" t="s">
        <v>52</v>
      </c>
      <c r="AP818" s="401">
        <v>1.7941176470588236</v>
      </c>
      <c r="AQ818" s="36"/>
      <c r="AR818" s="36"/>
      <c r="AS818" s="36"/>
      <c r="AT818" s="36"/>
      <c r="AU818" s="36"/>
      <c r="AV818" s="36"/>
      <c r="AW818" s="36"/>
      <c r="AX818" s="36"/>
      <c r="AY818" s="36"/>
      <c r="AZ818" s="36"/>
      <c r="BA818" s="36"/>
      <c r="BB818" s="36"/>
      <c r="BC818" s="36"/>
      <c r="BD818" s="36"/>
      <c r="BE818" s="36"/>
    </row>
    <row r="819" spans="1:57" x14ac:dyDescent="0.35">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c r="AJ819" s="36"/>
      <c r="AK819" s="36"/>
      <c r="AL819" s="36"/>
      <c r="AM819" s="36"/>
      <c r="AN819" s="36"/>
      <c r="AO819" s="36"/>
      <c r="AP819" s="36"/>
      <c r="AQ819" s="36"/>
      <c r="AR819" s="36"/>
      <c r="AS819" s="36"/>
      <c r="AT819" s="36"/>
      <c r="AU819" s="36"/>
      <c r="AV819" s="36"/>
      <c r="AW819" s="36"/>
      <c r="AX819" s="36"/>
      <c r="AY819" s="36"/>
      <c r="AZ819" s="36"/>
      <c r="BA819" s="36"/>
      <c r="BB819" s="36"/>
      <c r="BC819" s="36"/>
      <c r="BD819" s="36"/>
      <c r="BE819" s="36"/>
    </row>
    <row r="820" spans="1:57" x14ac:dyDescent="0.35">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6"/>
      <c r="AE820" s="36"/>
      <c r="AF820" s="36"/>
      <c r="AG820" s="36"/>
      <c r="AH820" s="36"/>
      <c r="AI820" s="36"/>
      <c r="AJ820" s="36"/>
      <c r="AK820" s="36"/>
      <c r="AL820" s="36"/>
      <c r="AM820" s="36"/>
      <c r="AN820" s="36"/>
      <c r="AO820" s="36"/>
      <c r="AP820" s="36"/>
      <c r="AQ820" s="36"/>
      <c r="AR820" s="36"/>
      <c r="AS820" s="36"/>
      <c r="AT820" s="36"/>
      <c r="AU820" s="36"/>
      <c r="AV820" s="36"/>
      <c r="AW820" s="36"/>
      <c r="AX820" s="36"/>
      <c r="AY820" s="36"/>
      <c r="AZ820" s="36"/>
      <c r="BA820" s="36"/>
      <c r="BB820" s="36"/>
      <c r="BC820" s="36"/>
      <c r="BD820" s="36"/>
      <c r="BE820" s="36"/>
    </row>
    <row r="821" spans="1:57" x14ac:dyDescent="0.35">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c r="AJ821" s="36"/>
      <c r="AK821" s="36"/>
      <c r="AL821" s="36"/>
      <c r="AM821" s="36"/>
      <c r="AN821" s="36"/>
      <c r="AO821" s="36"/>
      <c r="AP821" s="36"/>
      <c r="AQ821" s="36"/>
      <c r="AR821" s="36"/>
      <c r="AS821" s="36"/>
      <c r="AT821" s="36"/>
      <c r="AU821" s="36"/>
      <c r="AV821" s="36"/>
      <c r="AW821" s="36"/>
      <c r="AX821" s="36"/>
      <c r="AY821" s="36"/>
      <c r="AZ821" s="36"/>
      <c r="BA821" s="36"/>
      <c r="BB821" s="36"/>
      <c r="BC821" s="36"/>
      <c r="BD821" s="36"/>
      <c r="BE821" s="36"/>
    </row>
    <row r="822" spans="1:57" x14ac:dyDescent="0.35">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c r="AG822" s="36"/>
      <c r="AH822" s="36"/>
      <c r="AI822" s="36"/>
      <c r="AJ822" s="36"/>
      <c r="AK822" s="36"/>
      <c r="AL822" s="36"/>
      <c r="AM822" s="36"/>
      <c r="AN822" s="36"/>
      <c r="AO822" s="36"/>
      <c r="AP822" s="36"/>
      <c r="AQ822" s="36"/>
      <c r="AR822" s="36"/>
      <c r="AS822" s="36"/>
      <c r="AT822" s="36"/>
      <c r="AU822" s="36"/>
      <c r="AV822" s="36"/>
      <c r="AW822" s="36"/>
      <c r="AX822" s="36"/>
      <c r="AY822" s="36"/>
      <c r="AZ822" s="36"/>
      <c r="BA822" s="36"/>
      <c r="BB822" s="36"/>
      <c r="BC822" s="36"/>
      <c r="BD822" s="36"/>
      <c r="BE822" s="36"/>
    </row>
    <row r="823" spans="1:57" x14ac:dyDescent="0.35">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c r="AJ823" s="36"/>
      <c r="AK823" s="36"/>
      <c r="AL823" s="36"/>
      <c r="AM823" s="36"/>
      <c r="AN823" s="36"/>
      <c r="AO823" s="36"/>
      <c r="AP823" s="36"/>
      <c r="AQ823" s="36"/>
      <c r="AR823" s="36"/>
      <c r="AS823" s="36"/>
      <c r="AT823" s="36"/>
      <c r="AU823" s="36"/>
      <c r="AV823" s="36"/>
      <c r="AW823" s="36"/>
      <c r="AX823" s="36"/>
      <c r="AY823" s="36"/>
      <c r="AZ823" s="36"/>
      <c r="BA823" s="36"/>
      <c r="BB823" s="36"/>
      <c r="BC823" s="36"/>
      <c r="BD823" s="36"/>
      <c r="BE823" s="36"/>
    </row>
    <row r="824" spans="1:57" x14ac:dyDescent="0.35">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c r="AJ824" s="36"/>
      <c r="AK824" s="36"/>
      <c r="AL824" s="36"/>
      <c r="AM824" s="36"/>
      <c r="AN824" s="36"/>
      <c r="AO824" s="36"/>
      <c r="AP824" s="36"/>
      <c r="AQ824" s="36"/>
      <c r="AR824" s="36"/>
      <c r="AS824" s="36"/>
      <c r="AT824" s="36"/>
      <c r="AU824" s="36"/>
      <c r="AV824" s="36"/>
      <c r="AW824" s="36"/>
      <c r="AX824" s="36"/>
      <c r="AY824" s="36"/>
      <c r="AZ824" s="36"/>
      <c r="BA824" s="36"/>
      <c r="BB824" s="36"/>
      <c r="BC824" s="36"/>
      <c r="BD824" s="36"/>
      <c r="BE824" s="36"/>
    </row>
    <row r="825" spans="1:57" x14ac:dyDescent="0.35">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c r="AM825" s="36"/>
      <c r="AN825" s="36"/>
      <c r="AO825" s="36"/>
      <c r="AP825" s="36"/>
      <c r="AQ825" s="36"/>
      <c r="AR825" s="36"/>
      <c r="AS825" s="36"/>
      <c r="AT825" s="36"/>
      <c r="AU825" s="36"/>
      <c r="AV825" s="36"/>
      <c r="AW825" s="36"/>
      <c r="AX825" s="36"/>
      <c r="AY825" s="36"/>
      <c r="AZ825" s="36"/>
      <c r="BA825" s="36"/>
      <c r="BB825" s="36"/>
      <c r="BC825" s="36"/>
      <c r="BD825" s="36"/>
      <c r="BE825" s="36"/>
    </row>
    <row r="826" spans="1:57" x14ac:dyDescent="0.35">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36"/>
      <c r="AJ826" s="36"/>
      <c r="AK826" s="36"/>
      <c r="AL826" s="36"/>
      <c r="AM826" s="36"/>
      <c r="AN826" s="36"/>
      <c r="AO826" s="36"/>
      <c r="AP826" s="36"/>
      <c r="AQ826" s="36"/>
      <c r="AR826" s="36"/>
      <c r="AS826" s="36"/>
      <c r="AT826" s="36"/>
      <c r="AU826" s="36"/>
      <c r="AV826" s="36"/>
      <c r="AW826" s="36"/>
      <c r="AX826" s="36"/>
      <c r="AY826" s="36"/>
      <c r="AZ826" s="36"/>
      <c r="BA826" s="36"/>
      <c r="BB826" s="36"/>
      <c r="BC826" s="36"/>
      <c r="BD826" s="36"/>
      <c r="BE826" s="36"/>
    </row>
    <row r="827" spans="1:57" x14ac:dyDescent="0.35">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6"/>
      <c r="AE827" s="36"/>
      <c r="AF827" s="36"/>
      <c r="AG827" s="36"/>
      <c r="AH827" s="36"/>
      <c r="AI827" s="36"/>
      <c r="AJ827" s="36"/>
      <c r="AK827" s="36"/>
      <c r="AL827" s="36"/>
      <c r="AM827" s="36"/>
      <c r="AN827" s="36"/>
      <c r="AO827" s="36"/>
      <c r="AP827" s="36"/>
      <c r="AQ827" s="36"/>
      <c r="AR827" s="36"/>
      <c r="AS827" s="36"/>
      <c r="AT827" s="36"/>
      <c r="AU827" s="36"/>
      <c r="AV827" s="36"/>
      <c r="AW827" s="36"/>
      <c r="AX827" s="36"/>
      <c r="AY827" s="36"/>
      <c r="AZ827" s="36"/>
      <c r="BA827" s="36"/>
      <c r="BB827" s="36"/>
      <c r="BC827" s="36"/>
      <c r="BD827" s="36"/>
      <c r="BE827" s="36"/>
    </row>
    <row r="828" spans="1:57" x14ac:dyDescent="0.35">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c r="AM828" s="36"/>
      <c r="AN828" s="36"/>
      <c r="AO828" s="36"/>
      <c r="AP828" s="36"/>
      <c r="AQ828" s="36"/>
      <c r="AR828" s="36"/>
      <c r="AS828" s="36"/>
      <c r="AT828" s="36"/>
      <c r="AU828" s="36"/>
      <c r="AV828" s="36"/>
      <c r="AW828" s="36"/>
      <c r="AX828" s="36"/>
      <c r="AY828" s="36"/>
      <c r="AZ828" s="36"/>
      <c r="BA828" s="36"/>
      <c r="BB828" s="36"/>
      <c r="BC828" s="36"/>
      <c r="BD828" s="36"/>
      <c r="BE828" s="36"/>
    </row>
    <row r="829" spans="1:57" x14ac:dyDescent="0.35">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c r="AJ829" s="36"/>
      <c r="AK829" s="36"/>
      <c r="AL829" s="36"/>
      <c r="AM829" s="36"/>
      <c r="AN829" s="36"/>
      <c r="AO829" s="36"/>
      <c r="AP829" s="36"/>
      <c r="AQ829" s="36"/>
      <c r="AR829" s="36"/>
      <c r="AS829" s="36"/>
      <c r="AT829" s="36"/>
      <c r="AU829" s="36"/>
      <c r="AV829" s="36"/>
      <c r="AW829" s="36"/>
      <c r="AX829" s="36"/>
      <c r="AY829" s="36"/>
      <c r="AZ829" s="36"/>
      <c r="BA829" s="36"/>
      <c r="BB829" s="36"/>
      <c r="BC829" s="36"/>
      <c r="BD829" s="36"/>
      <c r="BE829" s="36"/>
    </row>
    <row r="830" spans="1:57" x14ac:dyDescent="0.35">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c r="AJ830" s="36"/>
      <c r="AK830" s="36"/>
      <c r="AL830" s="36"/>
      <c r="AM830" s="36"/>
      <c r="AN830" s="36"/>
      <c r="AO830" s="36"/>
      <c r="AP830" s="36"/>
      <c r="AQ830" s="36"/>
      <c r="AR830" s="36"/>
      <c r="AS830" s="36"/>
      <c r="AT830" s="36"/>
      <c r="AU830" s="36"/>
      <c r="AV830" s="36"/>
      <c r="AW830" s="36"/>
      <c r="AX830" s="36"/>
      <c r="AY830" s="36"/>
      <c r="AZ830" s="36"/>
      <c r="BA830" s="36"/>
      <c r="BB830" s="36"/>
      <c r="BC830" s="36"/>
      <c r="BD830" s="36"/>
      <c r="BE830" s="36"/>
    </row>
    <row r="831" spans="1:57" x14ac:dyDescent="0.35">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c r="AM831" s="36"/>
      <c r="AN831" s="36"/>
      <c r="AO831" s="36"/>
      <c r="AP831" s="36"/>
      <c r="AQ831" s="36"/>
      <c r="AR831" s="36"/>
      <c r="AS831" s="36"/>
      <c r="AT831" s="36"/>
      <c r="AU831" s="36"/>
      <c r="AV831" s="36"/>
      <c r="AW831" s="36"/>
      <c r="AX831" s="36"/>
      <c r="AY831" s="36"/>
      <c r="AZ831" s="36"/>
      <c r="BA831" s="36"/>
      <c r="BB831" s="36"/>
      <c r="BC831" s="36"/>
      <c r="BD831" s="36"/>
      <c r="BE831" s="36"/>
    </row>
    <row r="832" spans="1:57" x14ac:dyDescent="0.35">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c r="AJ832" s="36"/>
      <c r="AK832" s="36"/>
      <c r="AL832" s="36"/>
      <c r="AM832" s="36"/>
      <c r="AN832" s="36"/>
      <c r="AO832" s="36"/>
      <c r="AP832" s="36"/>
      <c r="AQ832" s="36"/>
      <c r="AR832" s="36"/>
      <c r="AS832" s="36"/>
      <c r="AT832" s="36"/>
      <c r="AU832" s="36"/>
      <c r="AV832" s="36"/>
      <c r="AW832" s="36"/>
      <c r="AX832" s="36"/>
      <c r="AY832" s="36"/>
      <c r="AZ832" s="36"/>
      <c r="BA832" s="36"/>
      <c r="BB832" s="36"/>
      <c r="BC832" s="36"/>
      <c r="BD832" s="36"/>
      <c r="BE832" s="36"/>
    </row>
    <row r="833" spans="1:57" x14ac:dyDescent="0.35">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c r="AJ833" s="36"/>
      <c r="AK833" s="36"/>
      <c r="AL833" s="36"/>
      <c r="AM833" s="36"/>
      <c r="AN833" s="36"/>
      <c r="AO833" s="36"/>
      <c r="AP833" s="36"/>
      <c r="AQ833" s="36"/>
      <c r="AR833" s="36"/>
      <c r="AS833" s="36"/>
      <c r="AT833" s="36"/>
      <c r="AU833" s="36"/>
      <c r="AV833" s="36"/>
      <c r="AW833" s="36"/>
      <c r="AX833" s="36"/>
      <c r="AY833" s="36"/>
      <c r="AZ833" s="36"/>
      <c r="BA833" s="36"/>
      <c r="BB833" s="36"/>
      <c r="BC833" s="36"/>
      <c r="BD833" s="36"/>
      <c r="BE833" s="36"/>
    </row>
    <row r="834" spans="1:57" x14ac:dyDescent="0.35">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c r="AJ834" s="36"/>
      <c r="AK834" s="36"/>
      <c r="AL834" s="36"/>
      <c r="AM834" s="36"/>
      <c r="AN834" s="36"/>
      <c r="AO834" s="36"/>
      <c r="AP834" s="36"/>
      <c r="AQ834" s="36"/>
      <c r="AR834" s="36"/>
      <c r="AS834" s="36"/>
      <c r="AT834" s="36"/>
      <c r="AU834" s="36"/>
      <c r="AV834" s="36"/>
      <c r="AW834" s="36"/>
      <c r="AX834" s="36"/>
      <c r="AY834" s="36"/>
      <c r="AZ834" s="36"/>
      <c r="BA834" s="36"/>
      <c r="BB834" s="36"/>
      <c r="BC834" s="36"/>
      <c r="BD834" s="36"/>
      <c r="BE834" s="36"/>
    </row>
    <row r="835" spans="1:57" x14ac:dyDescent="0.35">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6"/>
      <c r="AE835" s="36"/>
      <c r="AF835" s="36"/>
      <c r="AG835" s="36"/>
      <c r="AH835" s="36"/>
      <c r="AI835" s="36"/>
      <c r="AJ835" s="36"/>
      <c r="AK835" s="36"/>
      <c r="AL835" s="36"/>
      <c r="AM835" s="36"/>
      <c r="AN835" s="36"/>
      <c r="AO835" s="36"/>
      <c r="AP835" s="36"/>
      <c r="AQ835" s="36"/>
      <c r="AR835" s="36"/>
      <c r="AS835" s="36"/>
      <c r="AT835" s="36"/>
      <c r="AU835" s="36"/>
      <c r="AV835" s="36"/>
      <c r="AW835" s="36"/>
      <c r="AX835" s="36"/>
      <c r="AY835" s="36"/>
      <c r="AZ835" s="36"/>
      <c r="BA835" s="36"/>
      <c r="BB835" s="36"/>
      <c r="BC835" s="36"/>
      <c r="BD835" s="36"/>
      <c r="BE835" s="36"/>
    </row>
    <row r="836" spans="1:57" x14ac:dyDescent="0.35">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c r="AJ836" s="36"/>
      <c r="AK836" s="36"/>
      <c r="AL836" s="36"/>
      <c r="AM836" s="36"/>
      <c r="AN836" s="36"/>
      <c r="AO836" s="36"/>
      <c r="AP836" s="36"/>
      <c r="AQ836" s="36"/>
      <c r="AR836" s="36"/>
      <c r="AS836" s="36"/>
      <c r="AT836" s="36"/>
      <c r="AU836" s="36"/>
      <c r="AV836" s="36"/>
      <c r="AW836" s="36"/>
      <c r="AX836" s="36"/>
      <c r="AY836" s="36"/>
      <c r="AZ836" s="36"/>
      <c r="BA836" s="36"/>
      <c r="BB836" s="36"/>
      <c r="BC836" s="36"/>
      <c r="BD836" s="36"/>
      <c r="BE836" s="36"/>
    </row>
    <row r="837" spans="1:57" x14ac:dyDescent="0.35">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c r="AJ837" s="36"/>
      <c r="AK837" s="36"/>
      <c r="AL837" s="36"/>
      <c r="AM837" s="36"/>
      <c r="AN837" s="36"/>
      <c r="AO837" s="36"/>
      <c r="AP837" s="36"/>
      <c r="AQ837" s="36"/>
      <c r="AR837" s="36"/>
      <c r="AS837" s="36"/>
      <c r="AT837" s="36"/>
      <c r="AU837" s="36"/>
      <c r="AV837" s="36"/>
      <c r="AW837" s="36"/>
      <c r="AX837" s="36"/>
      <c r="AY837" s="36"/>
      <c r="AZ837" s="36"/>
      <c r="BA837" s="36"/>
      <c r="BB837" s="36"/>
      <c r="BC837" s="36"/>
      <c r="BD837" s="36"/>
      <c r="BE837" s="36"/>
    </row>
    <row r="838" spans="1:57" x14ac:dyDescent="0.35">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c r="AJ838" s="36"/>
      <c r="AK838" s="36"/>
      <c r="AL838" s="36"/>
      <c r="AM838" s="36"/>
      <c r="AN838" s="36"/>
      <c r="AO838" s="36"/>
      <c r="AP838" s="36"/>
      <c r="AQ838" s="36"/>
      <c r="AR838" s="36"/>
      <c r="AS838" s="36"/>
      <c r="AT838" s="36"/>
      <c r="AU838" s="36"/>
      <c r="AV838" s="36"/>
      <c r="AW838" s="36"/>
      <c r="AX838" s="36"/>
      <c r="AY838" s="36"/>
      <c r="AZ838" s="36"/>
      <c r="BA838" s="36"/>
      <c r="BB838" s="36"/>
      <c r="BC838" s="36"/>
      <c r="BD838" s="36"/>
      <c r="BE838" s="36"/>
    </row>
    <row r="839" spans="1:57" x14ac:dyDescent="0.35">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c r="AJ839" s="36"/>
      <c r="AK839" s="36"/>
      <c r="AL839" s="36"/>
      <c r="AM839" s="36"/>
      <c r="AN839" s="36"/>
      <c r="AO839" s="36"/>
      <c r="AP839" s="36"/>
      <c r="AQ839" s="36"/>
      <c r="AR839" s="36"/>
      <c r="AS839" s="36"/>
      <c r="AT839" s="36"/>
      <c r="AU839" s="36"/>
      <c r="AV839" s="36"/>
      <c r="AW839" s="36"/>
      <c r="AX839" s="36"/>
      <c r="AY839" s="36"/>
      <c r="AZ839" s="36"/>
      <c r="BA839" s="36"/>
      <c r="BB839" s="36"/>
      <c r="BC839" s="36"/>
      <c r="BD839" s="36"/>
      <c r="BE839" s="36"/>
    </row>
    <row r="840" spans="1:57" x14ac:dyDescent="0.35">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c r="AJ840" s="36"/>
      <c r="AK840" s="36"/>
      <c r="AL840" s="36"/>
      <c r="AM840" s="36"/>
      <c r="AN840" s="36"/>
      <c r="AO840" s="36"/>
      <c r="AP840" s="36"/>
      <c r="AQ840" s="36"/>
      <c r="AR840" s="36"/>
      <c r="AS840" s="36"/>
      <c r="AT840" s="36"/>
      <c r="AU840" s="36"/>
      <c r="AV840" s="36"/>
      <c r="AW840" s="36"/>
      <c r="AX840" s="36"/>
      <c r="AY840" s="36"/>
      <c r="AZ840" s="36"/>
      <c r="BA840" s="36"/>
      <c r="BB840" s="36"/>
      <c r="BC840" s="36"/>
      <c r="BD840" s="36"/>
      <c r="BE840" s="36"/>
    </row>
    <row r="841" spans="1:57" x14ac:dyDescent="0.35">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c r="AJ841" s="36"/>
      <c r="AK841" s="36"/>
      <c r="AL841" s="36"/>
      <c r="AM841" s="36"/>
      <c r="AN841" s="36"/>
      <c r="AO841" s="36"/>
      <c r="AP841" s="36"/>
      <c r="AQ841" s="36"/>
      <c r="AR841" s="36"/>
      <c r="AS841" s="36"/>
      <c r="AT841" s="36"/>
      <c r="AU841" s="36"/>
      <c r="AV841" s="36"/>
      <c r="AW841" s="36"/>
      <c r="AX841" s="36"/>
      <c r="AY841" s="36"/>
      <c r="AZ841" s="36"/>
      <c r="BA841" s="36"/>
      <c r="BB841" s="36"/>
      <c r="BC841" s="36"/>
      <c r="BD841" s="36"/>
      <c r="BE841" s="36"/>
    </row>
    <row r="842" spans="1:57" x14ac:dyDescent="0.35">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c r="AJ842" s="36"/>
      <c r="AK842" s="36"/>
      <c r="AL842" s="36"/>
      <c r="AM842" s="36"/>
      <c r="AN842" s="36"/>
      <c r="AO842" s="36"/>
      <c r="AP842" s="36"/>
      <c r="AQ842" s="36"/>
      <c r="AR842" s="36"/>
      <c r="AS842" s="36"/>
      <c r="AT842" s="36"/>
      <c r="AU842" s="36"/>
      <c r="AV842" s="36"/>
      <c r="AW842" s="36"/>
      <c r="AX842" s="36"/>
      <c r="AY842" s="36"/>
      <c r="AZ842" s="36"/>
      <c r="BA842" s="36"/>
      <c r="BB842" s="36"/>
      <c r="BC842" s="36"/>
      <c r="BD842" s="36"/>
      <c r="BE842" s="36"/>
    </row>
    <row r="843" spans="1:57" x14ac:dyDescent="0.35">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c r="AJ843" s="36"/>
      <c r="AK843" s="36"/>
      <c r="AL843" s="36"/>
      <c r="AM843" s="36"/>
      <c r="AN843" s="36"/>
      <c r="AO843" s="36"/>
      <c r="AP843" s="36"/>
      <c r="AQ843" s="36"/>
      <c r="AR843" s="36"/>
      <c r="AS843" s="36"/>
      <c r="AT843" s="36"/>
      <c r="AU843" s="36"/>
      <c r="AV843" s="36"/>
      <c r="AW843" s="36"/>
      <c r="AX843" s="36"/>
      <c r="AY843" s="36"/>
      <c r="AZ843" s="36"/>
      <c r="BA843" s="36"/>
      <c r="BB843" s="36"/>
      <c r="BC843" s="36"/>
      <c r="BD843" s="36"/>
      <c r="BE843" s="36"/>
    </row>
    <row r="844" spans="1:57" x14ac:dyDescent="0.35">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c r="AJ844" s="36"/>
      <c r="AK844" s="36"/>
      <c r="AL844" s="36"/>
      <c r="AM844" s="36"/>
      <c r="AN844" s="36"/>
      <c r="AO844" s="36"/>
      <c r="AP844" s="36"/>
      <c r="AQ844" s="36"/>
      <c r="AR844" s="36"/>
      <c r="AS844" s="36"/>
      <c r="AT844" s="36"/>
      <c r="AU844" s="36"/>
      <c r="AV844" s="36"/>
      <c r="AW844" s="36"/>
      <c r="AX844" s="36"/>
      <c r="AY844" s="36"/>
      <c r="AZ844" s="36"/>
      <c r="BA844" s="36"/>
      <c r="BB844" s="36"/>
      <c r="BC844" s="36"/>
      <c r="BD844" s="36"/>
      <c r="BE844" s="36"/>
    </row>
    <row r="845" spans="1:57" x14ac:dyDescent="0.35">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c r="AJ845" s="36"/>
      <c r="AK845" s="36"/>
      <c r="AL845" s="36"/>
      <c r="AM845" s="36"/>
      <c r="AN845" s="36"/>
      <c r="AO845" s="36"/>
      <c r="AP845" s="36"/>
      <c r="AQ845" s="36"/>
      <c r="AR845" s="36"/>
      <c r="AS845" s="36"/>
      <c r="AT845" s="36"/>
      <c r="AU845" s="36"/>
      <c r="AV845" s="36"/>
      <c r="AW845" s="36"/>
      <c r="AX845" s="36"/>
      <c r="AY845" s="36"/>
      <c r="AZ845" s="36"/>
      <c r="BA845" s="36"/>
      <c r="BB845" s="36"/>
      <c r="BC845" s="36"/>
      <c r="BD845" s="36"/>
      <c r="BE845" s="36"/>
    </row>
    <row r="846" spans="1:57" x14ac:dyDescent="0.35">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c r="AQ846" s="36"/>
      <c r="AR846" s="36"/>
      <c r="AS846" s="36"/>
      <c r="AT846" s="36"/>
      <c r="AU846" s="36"/>
      <c r="AV846" s="36"/>
      <c r="AW846" s="36"/>
      <c r="AX846" s="36"/>
      <c r="AY846" s="36"/>
      <c r="AZ846" s="36"/>
      <c r="BA846" s="36"/>
      <c r="BB846" s="36"/>
      <c r="BC846" s="36"/>
      <c r="BD846" s="36"/>
      <c r="BE846" s="36"/>
    </row>
    <row r="847" spans="1:57" x14ac:dyDescent="0.35">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c r="AG847" s="36"/>
      <c r="AH847" s="36"/>
      <c r="AI847" s="36"/>
      <c r="AJ847" s="36"/>
      <c r="AK847" s="36"/>
      <c r="AL847" s="36"/>
      <c r="AM847" s="36"/>
      <c r="AN847" s="36"/>
      <c r="AO847" s="36"/>
      <c r="AP847" s="36"/>
      <c r="AQ847" s="36"/>
      <c r="AR847" s="36"/>
      <c r="AS847" s="36"/>
      <c r="AT847" s="36"/>
      <c r="AU847" s="36"/>
      <c r="AV847" s="36"/>
      <c r="AW847" s="36"/>
      <c r="AX847" s="36"/>
      <c r="AY847" s="36"/>
      <c r="AZ847" s="36"/>
      <c r="BA847" s="36"/>
      <c r="BB847" s="36"/>
      <c r="BC847" s="36"/>
      <c r="BD847" s="36"/>
      <c r="BE847" s="36"/>
    </row>
    <row r="848" spans="1:57" x14ac:dyDescent="0.35">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c r="AJ848" s="36"/>
      <c r="AK848" s="36"/>
      <c r="AL848" s="36"/>
      <c r="AM848" s="36"/>
      <c r="AN848" s="36"/>
      <c r="AO848" s="36"/>
      <c r="AP848" s="36"/>
      <c r="AQ848" s="36"/>
      <c r="AR848" s="36"/>
      <c r="AS848" s="36"/>
      <c r="AT848" s="36"/>
      <c r="AU848" s="36"/>
      <c r="AV848" s="36"/>
      <c r="AW848" s="36"/>
      <c r="AX848" s="36"/>
      <c r="AY848" s="36"/>
      <c r="AZ848" s="36"/>
      <c r="BA848" s="36"/>
      <c r="BB848" s="36"/>
      <c r="BC848" s="36"/>
      <c r="BD848" s="36"/>
      <c r="BE848" s="36"/>
    </row>
    <row r="849" spans="1:57" x14ac:dyDescent="0.35">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c r="AJ849" s="36"/>
      <c r="AK849" s="36"/>
      <c r="AL849" s="36"/>
      <c r="AM849" s="36"/>
      <c r="AN849" s="36"/>
      <c r="AO849" s="36"/>
      <c r="AP849" s="36"/>
      <c r="AQ849" s="36"/>
      <c r="AR849" s="36"/>
      <c r="AS849" s="36"/>
      <c r="AT849" s="36"/>
      <c r="AU849" s="36"/>
      <c r="AV849" s="36"/>
      <c r="AW849" s="36"/>
      <c r="AX849" s="36"/>
      <c r="AY849" s="36"/>
      <c r="AZ849" s="36"/>
      <c r="BA849" s="36"/>
      <c r="BB849" s="36"/>
      <c r="BC849" s="36"/>
      <c r="BD849" s="36"/>
      <c r="BE849" s="36"/>
    </row>
    <row r="850" spans="1:57" x14ac:dyDescent="0.35">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c r="AG850" s="36"/>
      <c r="AH850" s="36"/>
      <c r="AI850" s="36"/>
      <c r="AJ850" s="36"/>
      <c r="AK850" s="36"/>
      <c r="AL850" s="36"/>
      <c r="AM850" s="36"/>
      <c r="AN850" s="36"/>
      <c r="AO850" s="36"/>
      <c r="AP850" s="36"/>
      <c r="AQ850" s="36"/>
      <c r="AR850" s="36"/>
      <c r="AS850" s="36"/>
      <c r="AT850" s="36"/>
      <c r="AU850" s="36"/>
      <c r="AV850" s="36"/>
      <c r="AW850" s="36"/>
      <c r="AX850" s="36"/>
      <c r="AY850" s="36"/>
      <c r="AZ850" s="36"/>
      <c r="BA850" s="36"/>
      <c r="BB850" s="36"/>
      <c r="BC850" s="36"/>
      <c r="BD850" s="36"/>
      <c r="BE850" s="36"/>
    </row>
    <row r="851" spans="1:57" x14ac:dyDescent="0.35">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36"/>
      <c r="AJ851" s="36"/>
      <c r="AK851" s="36"/>
      <c r="AL851" s="36"/>
      <c r="AM851" s="36"/>
      <c r="AN851" s="36"/>
      <c r="AO851" s="36"/>
      <c r="AP851" s="36"/>
      <c r="AQ851" s="36"/>
      <c r="AR851" s="36"/>
      <c r="AS851" s="36"/>
      <c r="AT851" s="36"/>
      <c r="AU851" s="36"/>
      <c r="AV851" s="36"/>
      <c r="AW851" s="36"/>
      <c r="AX851" s="36"/>
      <c r="AY851" s="36"/>
      <c r="AZ851" s="36"/>
      <c r="BA851" s="36"/>
      <c r="BB851" s="36"/>
      <c r="BC851" s="36"/>
      <c r="BD851" s="36"/>
      <c r="BE851" s="36"/>
    </row>
    <row r="852" spans="1:57" x14ac:dyDescent="0.35">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36"/>
      <c r="AJ852" s="36"/>
      <c r="AK852" s="36"/>
      <c r="AL852" s="36"/>
      <c r="AM852" s="36"/>
      <c r="AN852" s="36"/>
      <c r="AO852" s="36"/>
      <c r="AP852" s="36"/>
      <c r="AQ852" s="36"/>
      <c r="AR852" s="36"/>
      <c r="AS852" s="36"/>
      <c r="AT852" s="36"/>
      <c r="AU852" s="36"/>
      <c r="AV852" s="36"/>
      <c r="AW852" s="36"/>
      <c r="AX852" s="36"/>
      <c r="AY852" s="36"/>
      <c r="AZ852" s="36"/>
      <c r="BA852" s="36"/>
      <c r="BB852" s="36"/>
      <c r="BC852" s="36"/>
      <c r="BD852" s="36"/>
      <c r="BE852" s="36"/>
    </row>
    <row r="853" spans="1:57" x14ac:dyDescent="0.35">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c r="AJ853" s="36"/>
      <c r="AK853" s="36"/>
      <c r="AL853" s="36"/>
      <c r="AM853" s="36"/>
      <c r="AN853" s="36"/>
      <c r="AO853" s="36"/>
      <c r="AP853" s="36"/>
      <c r="AQ853" s="36"/>
      <c r="AR853" s="36"/>
      <c r="AS853" s="36"/>
      <c r="AT853" s="36"/>
      <c r="AU853" s="36"/>
      <c r="AV853" s="36"/>
      <c r="AW853" s="36"/>
      <c r="AX853" s="36"/>
      <c r="AY853" s="36"/>
      <c r="AZ853" s="36"/>
      <c r="BA853" s="36"/>
      <c r="BB853" s="36"/>
      <c r="BC853" s="36"/>
      <c r="BD853" s="36"/>
      <c r="BE853" s="36"/>
    </row>
    <row r="854" spans="1:57" x14ac:dyDescent="0.35">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6"/>
      <c r="AE854" s="36"/>
      <c r="AF854" s="36"/>
      <c r="AG854" s="36"/>
      <c r="AH854" s="36"/>
      <c r="AI854" s="36"/>
      <c r="AJ854" s="36"/>
      <c r="AK854" s="36"/>
      <c r="AL854" s="36"/>
      <c r="AM854" s="36"/>
      <c r="AN854" s="36"/>
      <c r="AO854" s="36"/>
      <c r="AP854" s="36"/>
      <c r="AQ854" s="36"/>
      <c r="AR854" s="36"/>
      <c r="AS854" s="36"/>
      <c r="AT854" s="36"/>
      <c r="AU854" s="36"/>
      <c r="AV854" s="36"/>
      <c r="AW854" s="36"/>
      <c r="AX854" s="36"/>
      <c r="AY854" s="36"/>
      <c r="AZ854" s="36"/>
      <c r="BA854" s="36"/>
      <c r="BB854" s="36"/>
      <c r="BC854" s="36"/>
      <c r="BD854" s="36"/>
      <c r="BE854" s="36"/>
    </row>
    <row r="855" spans="1:57" x14ac:dyDescent="0.35">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c r="AJ855" s="36"/>
      <c r="AK855" s="36"/>
      <c r="AL855" s="36"/>
      <c r="AM855" s="36"/>
      <c r="AN855" s="36"/>
      <c r="AO855" s="36"/>
      <c r="AP855" s="36"/>
      <c r="AQ855" s="36"/>
      <c r="AR855" s="36"/>
      <c r="AS855" s="36"/>
      <c r="AT855" s="36"/>
      <c r="AU855" s="36"/>
      <c r="AV855" s="36"/>
      <c r="AW855" s="36"/>
      <c r="AX855" s="36"/>
      <c r="AY855" s="36"/>
      <c r="AZ855" s="36"/>
      <c r="BA855" s="36"/>
      <c r="BB855" s="36"/>
      <c r="BC855" s="36"/>
      <c r="BD855" s="36"/>
      <c r="BE855" s="36"/>
    </row>
    <row r="856" spans="1:57" x14ac:dyDescent="0.35">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c r="AJ856" s="36"/>
      <c r="AK856" s="36"/>
      <c r="AL856" s="36"/>
      <c r="AM856" s="36"/>
      <c r="AN856" s="36"/>
      <c r="AO856" s="36"/>
      <c r="AP856" s="36"/>
      <c r="AQ856" s="36"/>
      <c r="AR856" s="36"/>
      <c r="AS856" s="36"/>
      <c r="AT856" s="36"/>
      <c r="AU856" s="36"/>
      <c r="AV856" s="36"/>
      <c r="AW856" s="36"/>
      <c r="AX856" s="36"/>
      <c r="AY856" s="36"/>
      <c r="AZ856" s="36"/>
      <c r="BA856" s="36"/>
      <c r="BB856" s="36"/>
      <c r="BC856" s="36"/>
      <c r="BD856" s="36"/>
      <c r="BE856" s="36"/>
    </row>
    <row r="857" spans="1:57" x14ac:dyDescent="0.35">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c r="AJ857" s="36"/>
      <c r="AK857" s="36"/>
      <c r="AL857" s="36"/>
      <c r="AM857" s="36"/>
      <c r="AN857" s="36"/>
      <c r="AO857" s="36"/>
      <c r="AP857" s="36"/>
      <c r="AQ857" s="36"/>
      <c r="AR857" s="36"/>
      <c r="AS857" s="36"/>
      <c r="AT857" s="36"/>
      <c r="AU857" s="36"/>
      <c r="AV857" s="36"/>
      <c r="AW857" s="36"/>
      <c r="AX857" s="36"/>
      <c r="AY857" s="36"/>
      <c r="AZ857" s="36"/>
      <c r="BA857" s="36"/>
      <c r="BB857" s="36"/>
      <c r="BC857" s="36"/>
      <c r="BD857" s="36"/>
      <c r="BE857" s="36"/>
    </row>
    <row r="858" spans="1:57" hidden="1" x14ac:dyDescent="0.35">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c r="AJ858" s="36"/>
      <c r="AK858" s="36"/>
      <c r="AL858" s="36"/>
      <c r="AM858" s="36"/>
      <c r="AN858" s="36"/>
      <c r="AO858" s="36"/>
      <c r="AP858" s="36"/>
      <c r="AQ858" s="36"/>
      <c r="AR858" s="36"/>
      <c r="AS858" s="36"/>
      <c r="AT858" s="36"/>
      <c r="AU858" s="36"/>
      <c r="AV858" s="36"/>
      <c r="AW858" s="36"/>
      <c r="AX858" s="36"/>
      <c r="AY858" s="36"/>
      <c r="AZ858" s="36"/>
      <c r="BA858" s="36"/>
      <c r="BB858" s="36"/>
      <c r="BC858" s="36"/>
      <c r="BD858" s="36"/>
      <c r="BE858" s="36"/>
    </row>
    <row r="859" spans="1:57" hidden="1" x14ac:dyDescent="0.35">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6"/>
      <c r="AE859" s="36"/>
      <c r="AF859" s="36"/>
      <c r="AG859" s="36"/>
      <c r="AH859" s="36"/>
      <c r="AI859" s="36"/>
      <c r="AJ859" s="36"/>
      <c r="AK859" s="36"/>
      <c r="AL859" s="36"/>
      <c r="AM859" s="36"/>
      <c r="AN859" s="36"/>
      <c r="AO859" s="36"/>
      <c r="AP859" s="36"/>
      <c r="AQ859" s="36"/>
      <c r="AR859" s="36"/>
      <c r="AS859" s="36"/>
      <c r="AT859" s="36"/>
      <c r="AU859" s="36"/>
      <c r="AV859" s="36"/>
      <c r="AW859" s="36"/>
      <c r="AX859" s="36"/>
      <c r="AY859" s="36"/>
      <c r="AZ859" s="36"/>
      <c r="BA859" s="36"/>
      <c r="BB859" s="36"/>
      <c r="BC859" s="36"/>
      <c r="BD859" s="36"/>
      <c r="BE859" s="36"/>
    </row>
    <row r="860" spans="1:57" hidden="1" x14ac:dyDescent="0.35">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c r="AJ860" s="36"/>
      <c r="AK860" s="36"/>
      <c r="AL860" s="36"/>
      <c r="AM860" s="36"/>
      <c r="AN860" s="36"/>
      <c r="AO860" s="36"/>
      <c r="AP860" s="36"/>
      <c r="AQ860" s="36"/>
      <c r="AR860" s="36"/>
      <c r="AS860" s="36"/>
      <c r="AT860" s="36"/>
      <c r="AU860" s="36"/>
      <c r="AV860" s="36"/>
      <c r="AW860" s="36"/>
      <c r="AX860" s="36"/>
      <c r="AY860" s="36"/>
      <c r="AZ860" s="36"/>
      <c r="BA860" s="36"/>
      <c r="BB860" s="36"/>
      <c r="BC860" s="36"/>
      <c r="BD860" s="36"/>
      <c r="BE860" s="36"/>
    </row>
    <row r="861" spans="1:57" hidden="1" x14ac:dyDescent="0.35">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c r="AJ861" s="36"/>
      <c r="AK861" s="36"/>
      <c r="AL861" s="36"/>
      <c r="AM861" s="36"/>
      <c r="AN861" s="36"/>
      <c r="AO861" s="36"/>
      <c r="AP861" s="36"/>
      <c r="AQ861" s="36"/>
      <c r="AR861" s="36"/>
      <c r="AS861" s="36"/>
      <c r="AT861" s="36"/>
      <c r="AU861" s="36"/>
      <c r="AV861" s="36"/>
      <c r="AW861" s="36"/>
      <c r="AX861" s="36"/>
      <c r="AY861" s="36"/>
      <c r="AZ861" s="36"/>
      <c r="BA861" s="36"/>
      <c r="BB861" s="36"/>
      <c r="BC861" s="36"/>
      <c r="BD861" s="36"/>
      <c r="BE861" s="36"/>
    </row>
    <row r="862" spans="1:57" hidden="1" x14ac:dyDescent="0.35">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c r="AJ862" s="36"/>
      <c r="AK862" s="36"/>
      <c r="AL862" s="36"/>
      <c r="AM862" s="36"/>
      <c r="AN862" s="36"/>
      <c r="AO862" s="36"/>
      <c r="AP862" s="36"/>
      <c r="AQ862" s="36"/>
      <c r="AR862" s="36"/>
      <c r="AS862" s="36"/>
      <c r="AT862" s="36"/>
      <c r="AU862" s="36"/>
      <c r="AV862" s="36"/>
      <c r="AW862" s="36"/>
      <c r="AX862" s="36"/>
      <c r="AY862" s="36"/>
      <c r="AZ862" s="36"/>
      <c r="BA862" s="36"/>
      <c r="BB862" s="36"/>
      <c r="BC862" s="36"/>
      <c r="BD862" s="36"/>
      <c r="BE862" s="36"/>
    </row>
    <row r="863" spans="1:57" hidden="1" x14ac:dyDescent="0.35">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c r="AJ863" s="36"/>
      <c r="AK863" s="36"/>
      <c r="AL863" s="36"/>
      <c r="AM863" s="36"/>
      <c r="AN863" s="36"/>
      <c r="AO863" s="36"/>
      <c r="AP863" s="36"/>
      <c r="AQ863" s="36"/>
      <c r="AR863" s="36"/>
      <c r="AS863" s="36"/>
      <c r="AT863" s="36"/>
      <c r="AU863" s="36"/>
      <c r="AV863" s="36"/>
      <c r="AW863" s="36"/>
      <c r="AX863" s="36"/>
      <c r="AY863" s="36"/>
      <c r="AZ863" s="36"/>
      <c r="BA863" s="36"/>
      <c r="BB863" s="36"/>
      <c r="BC863" s="36"/>
      <c r="BD863" s="36"/>
      <c r="BE863" s="36"/>
    </row>
    <row r="864" spans="1:57" hidden="1" x14ac:dyDescent="0.35">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c r="AJ864" s="36"/>
      <c r="AK864" s="36"/>
      <c r="AL864" s="36"/>
      <c r="AM864" s="36"/>
      <c r="AN864" s="36"/>
      <c r="AO864" s="36"/>
      <c r="AP864" s="36"/>
      <c r="AQ864" s="36"/>
      <c r="AR864" s="36"/>
      <c r="AS864" s="36"/>
      <c r="AT864" s="36"/>
      <c r="AU864" s="36"/>
      <c r="AV864" s="36"/>
      <c r="AW864" s="36"/>
      <c r="AX864" s="36"/>
      <c r="AY864" s="36"/>
      <c r="AZ864" s="36"/>
      <c r="BA864" s="36"/>
      <c r="BB864" s="36"/>
      <c r="BC864" s="36"/>
      <c r="BD864" s="36"/>
      <c r="BE864" s="36"/>
    </row>
    <row r="865" spans="1:57" hidden="1" x14ac:dyDescent="0.35">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c r="AJ865" s="36"/>
      <c r="AK865" s="36"/>
      <c r="AL865" s="36"/>
      <c r="AM865" s="36"/>
      <c r="AN865" s="36"/>
      <c r="AO865" s="36"/>
      <c r="AP865" s="36"/>
      <c r="AQ865" s="36"/>
      <c r="AR865" s="36"/>
      <c r="AS865" s="36"/>
      <c r="AT865" s="36"/>
      <c r="AU865" s="36"/>
      <c r="AV865" s="36"/>
      <c r="AW865" s="36"/>
      <c r="AX865" s="36"/>
      <c r="AY865" s="36"/>
      <c r="AZ865" s="36"/>
      <c r="BA865" s="36"/>
      <c r="BB865" s="36"/>
      <c r="BC865" s="36"/>
      <c r="BD865" s="36"/>
      <c r="BE865" s="36"/>
    </row>
    <row r="866" spans="1:57" hidden="1" x14ac:dyDescent="0.35">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c r="AJ866" s="36"/>
      <c r="AK866" s="36"/>
      <c r="AL866" s="36"/>
      <c r="AM866" s="36"/>
      <c r="AN866" s="36"/>
      <c r="AO866" s="36"/>
      <c r="AP866" s="36"/>
      <c r="AQ866" s="36"/>
      <c r="AR866" s="36"/>
      <c r="AS866" s="36"/>
      <c r="AT866" s="36"/>
      <c r="AU866" s="36"/>
      <c r="AV866" s="36"/>
      <c r="AW866" s="36"/>
      <c r="AX866" s="36"/>
      <c r="AY866" s="36"/>
      <c r="AZ866" s="36"/>
      <c r="BA866" s="36"/>
      <c r="BB866" s="36"/>
      <c r="BC866" s="36"/>
      <c r="BD866" s="36"/>
      <c r="BE866" s="36"/>
    </row>
    <row r="867" spans="1:57" hidden="1" x14ac:dyDescent="0.35">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c r="AJ867" s="36"/>
      <c r="AK867" s="36"/>
      <c r="AL867" s="36"/>
      <c r="AM867" s="36"/>
      <c r="AN867" s="36"/>
      <c r="AO867" s="36"/>
      <c r="AP867" s="36"/>
      <c r="AQ867" s="36"/>
      <c r="AR867" s="36"/>
      <c r="AS867" s="36"/>
      <c r="AT867" s="36"/>
      <c r="AU867" s="36"/>
      <c r="AV867" s="36"/>
      <c r="AW867" s="36"/>
      <c r="AX867" s="36"/>
      <c r="AY867" s="36"/>
      <c r="AZ867" s="36"/>
      <c r="BA867" s="36"/>
      <c r="BB867" s="36"/>
      <c r="BC867" s="36"/>
      <c r="BD867" s="36"/>
      <c r="BE867" s="36"/>
    </row>
    <row r="868" spans="1:57" hidden="1" x14ac:dyDescent="0.35">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c r="AJ868" s="36"/>
      <c r="AK868" s="36"/>
      <c r="AL868" s="36"/>
      <c r="AM868" s="36"/>
      <c r="AN868" s="36"/>
      <c r="AO868" s="36"/>
      <c r="AP868" s="36"/>
      <c r="AQ868" s="36"/>
      <c r="AR868" s="36"/>
      <c r="AS868" s="36"/>
      <c r="AT868" s="36"/>
      <c r="AU868" s="36"/>
      <c r="AV868" s="36"/>
      <c r="AW868" s="36"/>
      <c r="AX868" s="36"/>
      <c r="AY868" s="36"/>
      <c r="AZ868" s="36"/>
      <c r="BA868" s="36"/>
      <c r="BB868" s="36"/>
      <c r="BC868" s="36"/>
      <c r="BD868" s="36"/>
      <c r="BE868" s="36"/>
    </row>
    <row r="869" spans="1:57" hidden="1" x14ac:dyDescent="0.35">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c r="AJ869" s="36"/>
      <c r="AK869" s="36"/>
      <c r="AL869" s="36"/>
      <c r="AM869" s="36"/>
      <c r="AN869" s="36"/>
      <c r="AO869" s="36"/>
      <c r="AP869" s="36"/>
      <c r="AQ869" s="36"/>
      <c r="AR869" s="36"/>
      <c r="AS869" s="36"/>
      <c r="AT869" s="36"/>
      <c r="AU869" s="36"/>
      <c r="AV869" s="36"/>
      <c r="AW869" s="36"/>
      <c r="AX869" s="36"/>
      <c r="AY869" s="36"/>
      <c r="AZ869" s="36"/>
      <c r="BA869" s="36"/>
      <c r="BB869" s="36"/>
      <c r="BC869" s="36"/>
      <c r="BD869" s="36"/>
      <c r="BE869" s="36"/>
    </row>
    <row r="870" spans="1:57" hidden="1" x14ac:dyDescent="0.35">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c r="AJ870" s="36"/>
      <c r="AK870" s="36"/>
      <c r="AL870" s="36"/>
      <c r="AM870" s="36"/>
      <c r="AN870" s="36"/>
      <c r="AO870" s="36"/>
      <c r="AP870" s="36"/>
      <c r="AQ870" s="36"/>
      <c r="AR870" s="36"/>
      <c r="AS870" s="36"/>
      <c r="AT870" s="36"/>
      <c r="AU870" s="36"/>
      <c r="AV870" s="36"/>
      <c r="AW870" s="36"/>
      <c r="AX870" s="36"/>
      <c r="AY870" s="36"/>
      <c r="AZ870" s="36"/>
      <c r="BA870" s="36"/>
      <c r="BB870" s="36"/>
      <c r="BC870" s="36"/>
      <c r="BD870" s="36"/>
      <c r="BE870" s="36"/>
    </row>
  </sheetData>
  <sortState xmlns:xlrd2="http://schemas.microsoft.com/office/spreadsheetml/2017/richdata2" ref="AO785:AP818">
    <sortCondition descending="1" ref="AP785:AP818"/>
  </sortState>
  <mergeCells count="1">
    <mergeCell ref="C1:AV1"/>
  </mergeCells>
  <conditionalFormatting sqref="AR785:AT785">
    <cfRule type="iconSet" priority="23">
      <iconSet iconSet="3Arrows">
        <cfvo type="percent" val="0"/>
        <cfvo type="percent" val="33"/>
        <cfvo type="percent" val="67"/>
      </iconSet>
    </cfRule>
  </conditionalFormatting>
  <conditionalFormatting sqref="AR786:AT786">
    <cfRule type="iconSet" priority="22">
      <iconSet iconSet="3Arrows">
        <cfvo type="percent" val="0"/>
        <cfvo type="percent" val="33"/>
        <cfvo type="percent" val="67"/>
      </iconSet>
    </cfRule>
  </conditionalFormatting>
  <conditionalFormatting sqref="AR787:AT787">
    <cfRule type="iconSet" priority="21">
      <iconSet iconSet="3Arrows">
        <cfvo type="percent" val="0"/>
        <cfvo type="percent" val="33"/>
        <cfvo type="percent" val="67"/>
      </iconSet>
    </cfRule>
  </conditionalFormatting>
  <conditionalFormatting sqref="AR788:AS788">
    <cfRule type="iconSet" priority="20">
      <iconSet iconSet="3Arrows">
        <cfvo type="percent" val="0"/>
        <cfvo type="percent" val="33"/>
        <cfvo type="percent" val="67"/>
      </iconSet>
    </cfRule>
  </conditionalFormatting>
  <conditionalFormatting sqref="AR789:AS789">
    <cfRule type="iconSet" priority="19">
      <iconSet iconSet="3Arrows">
        <cfvo type="percent" val="0"/>
        <cfvo type="percent" val="33"/>
        <cfvo type="percent" val="67"/>
      </iconSet>
    </cfRule>
  </conditionalFormatting>
  <conditionalFormatting sqref="AR790:AS790">
    <cfRule type="iconSet" priority="18">
      <iconSet iconSet="3Arrows">
        <cfvo type="percent" val="0"/>
        <cfvo type="percent" val="33"/>
        <cfvo type="percent" val="67"/>
      </iconSet>
    </cfRule>
  </conditionalFormatting>
  <conditionalFormatting sqref="AR791:AS791">
    <cfRule type="iconSet" priority="17">
      <iconSet iconSet="3Arrows">
        <cfvo type="percent" val="0"/>
        <cfvo type="percent" val="33"/>
        <cfvo type="percent" val="67"/>
      </iconSet>
    </cfRule>
  </conditionalFormatting>
  <conditionalFormatting sqref="AR792:AS792">
    <cfRule type="iconSet" priority="16">
      <iconSet iconSet="3Arrows">
        <cfvo type="percent" val="0"/>
        <cfvo type="percent" val="33"/>
        <cfvo type="percent" val="67"/>
      </iconSet>
    </cfRule>
  </conditionalFormatting>
  <conditionalFormatting sqref="AR793:AS793">
    <cfRule type="iconSet" priority="15">
      <iconSet iconSet="3Arrows">
        <cfvo type="percent" val="0"/>
        <cfvo type="percent" val="33"/>
        <cfvo type="percent" val="67"/>
      </iconSet>
    </cfRule>
  </conditionalFormatting>
  <conditionalFormatting sqref="AR794:AS794">
    <cfRule type="iconSet" priority="14">
      <iconSet iconSet="3Arrows">
        <cfvo type="percent" val="0"/>
        <cfvo type="percent" val="33"/>
        <cfvo type="percent" val="67"/>
      </iconSet>
    </cfRule>
  </conditionalFormatting>
  <conditionalFormatting sqref="AR795:AS795">
    <cfRule type="iconSet" priority="13">
      <iconSet iconSet="3Arrows">
        <cfvo type="percent" val="0"/>
        <cfvo type="percent" val="33"/>
        <cfvo type="percent" val="67"/>
      </iconSet>
    </cfRule>
  </conditionalFormatting>
  <conditionalFormatting sqref="AR796:AS796">
    <cfRule type="iconSet" priority="12">
      <iconSet iconSet="3Arrows">
        <cfvo type="percent" val="0"/>
        <cfvo type="percent" val="33"/>
        <cfvo type="percent" val="67"/>
      </iconSet>
    </cfRule>
  </conditionalFormatting>
  <conditionalFormatting sqref="AR797:AS797">
    <cfRule type="iconSet" priority="11">
      <iconSet iconSet="3Arrows">
        <cfvo type="percent" val="0"/>
        <cfvo type="percent" val="33"/>
        <cfvo type="percent" val="67"/>
      </iconSet>
    </cfRule>
  </conditionalFormatting>
  <conditionalFormatting sqref="AR798:AS798">
    <cfRule type="iconSet" priority="10">
      <iconSet iconSet="3Arrows">
        <cfvo type="percent" val="0"/>
        <cfvo type="percent" val="33"/>
        <cfvo type="percent" val="67"/>
      </iconSet>
    </cfRule>
  </conditionalFormatting>
  <conditionalFormatting sqref="AR799:AS799">
    <cfRule type="iconSet" priority="9">
      <iconSet iconSet="3Arrows">
        <cfvo type="percent" val="0"/>
        <cfvo type="percent" val="33"/>
        <cfvo type="percent" val="67"/>
      </iconSet>
    </cfRule>
  </conditionalFormatting>
  <conditionalFormatting sqref="AR800:AS800">
    <cfRule type="iconSet" priority="8">
      <iconSet iconSet="3Arrows">
        <cfvo type="percent" val="0"/>
        <cfvo type="percent" val="33"/>
        <cfvo type="percent" val="67"/>
      </iconSet>
    </cfRule>
  </conditionalFormatting>
  <conditionalFormatting sqref="AR801:AS801">
    <cfRule type="iconSet" priority="7">
      <iconSet iconSet="3Arrows">
        <cfvo type="percent" val="0"/>
        <cfvo type="percent" val="33"/>
        <cfvo type="percent" val="67"/>
      </iconSet>
    </cfRule>
  </conditionalFormatting>
  <conditionalFormatting sqref="AR802:AS802">
    <cfRule type="iconSet" priority="6">
      <iconSet iconSet="3Arrows">
        <cfvo type="percent" val="0"/>
        <cfvo type="percent" val="33"/>
        <cfvo type="percent" val="67"/>
      </iconSet>
    </cfRule>
  </conditionalFormatting>
  <conditionalFormatting sqref="AR803:AS803">
    <cfRule type="iconSet" priority="5">
      <iconSet iconSet="3Arrows">
        <cfvo type="percent" val="0"/>
        <cfvo type="percent" val="33"/>
        <cfvo type="percent" val="67"/>
      </iconSet>
    </cfRule>
  </conditionalFormatting>
  <conditionalFormatting sqref="AR804:AS804">
    <cfRule type="iconSet" priority="4">
      <iconSet iconSet="3Arrows">
        <cfvo type="percent" val="0"/>
        <cfvo type="percent" val="33"/>
        <cfvo type="percent" val="67"/>
      </iconSet>
    </cfRule>
  </conditionalFormatting>
  <conditionalFormatting sqref="AR805:AS805">
    <cfRule type="iconSet" priority="3">
      <iconSet iconSet="3Arrows">
        <cfvo type="percent" val="0"/>
        <cfvo type="percent" val="33"/>
        <cfvo type="percent" val="67"/>
      </iconSet>
    </cfRule>
  </conditionalFormatting>
  <conditionalFormatting sqref="AR806:AS806">
    <cfRule type="iconSet" priority="2">
      <iconSet iconSet="3Arrows">
        <cfvo type="percent" val="0"/>
        <cfvo type="percent" val="33"/>
        <cfvo type="percent" val="67"/>
      </iconSet>
    </cfRule>
  </conditionalFormatting>
  <conditionalFormatting sqref="AR807:AS807">
    <cfRule type="iconSet" priority="1">
      <iconSet iconSet="3Arrows">
        <cfvo type="percent" val="0"/>
        <cfvo type="percent" val="33"/>
        <cfvo type="percent" val="67"/>
      </iconSet>
    </cfRule>
  </conditionalFormatting>
  <pageMargins left="0.7" right="0.7" top="0.75" bottom="0.75" header="0.3" footer="0.3"/>
  <pageSetup paperSize="9" orientation="portrait" r:id="rId1"/>
  <ignoredErrors>
    <ignoredError sqref="P489" evalError="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2704C-6B8B-41D8-A589-9EA1A7413206}">
  <sheetPr codeName="List2">
    <tabColor theme="5" tint="-0.249977111117893"/>
  </sheetPr>
  <dimension ref="A1:XEO778"/>
  <sheetViews>
    <sheetView zoomScale="40" zoomScaleNormal="40" workbookViewId="0"/>
  </sheetViews>
  <sheetFormatPr defaultColWidth="0" defaultRowHeight="15.5" zeroHeight="1" x14ac:dyDescent="0.35"/>
  <cols>
    <col min="1" max="1" width="7.33203125" customWidth="1"/>
    <col min="2" max="7" width="16.83203125" bestFit="1" customWidth="1"/>
    <col min="8" max="8" width="17.5" customWidth="1"/>
    <col min="9" max="9" width="17.1640625" customWidth="1"/>
    <col min="10" max="10" width="16.83203125" customWidth="1"/>
    <col min="11" max="11" width="17.75" customWidth="1"/>
    <col min="12" max="12" width="17.1640625" customWidth="1"/>
    <col min="13" max="13" width="18.33203125" customWidth="1"/>
    <col min="14" max="14" width="24" customWidth="1"/>
    <col min="15" max="15" width="17.33203125" bestFit="1" customWidth="1"/>
    <col min="16" max="16" width="16.58203125" bestFit="1" customWidth="1"/>
    <col min="17" max="17" width="24.58203125" customWidth="1"/>
    <col min="18" max="18" width="16.33203125" customWidth="1"/>
    <col min="19" max="19" width="16.83203125" customWidth="1"/>
    <col min="20" max="20" width="16.33203125" bestFit="1" customWidth="1"/>
    <col min="21" max="22" width="8.83203125" customWidth="1"/>
    <col min="23" max="23" width="7.1640625" customWidth="1"/>
    <col min="24" max="24" width="6.1640625" customWidth="1"/>
    <col min="25" max="25" width="8.83203125" customWidth="1"/>
    <col min="26" max="26" width="8.58203125" bestFit="1" customWidth="1"/>
    <col min="27" max="27" width="4.08203125" customWidth="1"/>
    <col min="28" max="28" width="5.83203125" bestFit="1" customWidth="1"/>
    <col min="29" max="29" width="8.83203125" customWidth="1"/>
    <col min="30" max="30" width="12.08203125" customWidth="1"/>
    <col min="31" max="45" width="8.83203125" customWidth="1"/>
    <col min="16370" max="16384" width="8.83203125" hidden="1"/>
  </cols>
  <sheetData>
    <row r="1" spans="1:98" s="93" customFormat="1" ht="30" customHeight="1" x14ac:dyDescent="0.55000000000000004">
      <c r="A1" s="92" t="s">
        <v>101</v>
      </c>
      <c r="B1" s="410" t="s">
        <v>102</v>
      </c>
      <c r="C1" s="410"/>
      <c r="D1" s="410"/>
      <c r="E1" s="410"/>
      <c r="F1" s="410"/>
      <c r="G1" s="410"/>
      <c r="H1" s="410"/>
      <c r="I1" s="410"/>
      <c r="J1" s="410"/>
      <c r="K1" s="410"/>
      <c r="L1" s="410"/>
      <c r="M1" s="410"/>
      <c r="N1" s="410"/>
      <c r="O1" s="410"/>
      <c r="P1" s="410"/>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row>
    <row r="2" spans="1:98" ht="21" customHeight="1" x14ac:dyDescent="0.35">
      <c r="A2" s="76"/>
      <c r="B2" s="411" t="s">
        <v>103</v>
      </c>
      <c r="C2" s="412"/>
      <c r="D2" s="413"/>
      <c r="E2" s="411" t="s">
        <v>104</v>
      </c>
      <c r="F2" s="412"/>
      <c r="G2" s="413"/>
      <c r="H2" s="411" t="s">
        <v>105</v>
      </c>
      <c r="I2" s="412"/>
      <c r="J2" s="413"/>
      <c r="K2" s="411" t="s">
        <v>106</v>
      </c>
      <c r="L2" s="412"/>
      <c r="M2" s="413"/>
      <c r="N2" s="304"/>
      <c r="O2" s="304"/>
      <c r="P2" s="304"/>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row>
    <row r="3" spans="1:98" x14ac:dyDescent="0.35">
      <c r="B3" s="95">
        <v>2018</v>
      </c>
      <c r="C3" s="96">
        <v>2019</v>
      </c>
      <c r="D3" s="104">
        <v>2020</v>
      </c>
      <c r="E3" s="95">
        <v>2018</v>
      </c>
      <c r="F3" s="96">
        <v>2019</v>
      </c>
      <c r="G3" s="104">
        <v>2020</v>
      </c>
      <c r="H3" s="105" t="s">
        <v>107</v>
      </c>
      <c r="I3" s="96" t="s">
        <v>108</v>
      </c>
      <c r="J3" s="97" t="s">
        <v>109</v>
      </c>
      <c r="K3" s="105" t="s">
        <v>107</v>
      </c>
      <c r="L3" s="96" t="s">
        <v>108</v>
      </c>
      <c r="M3" s="97" t="s">
        <v>109</v>
      </c>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row>
    <row r="4" spans="1:98" x14ac:dyDescent="0.35">
      <c r="A4" s="307"/>
      <c r="B4" s="98">
        <v>2.5121909657193377E-2</v>
      </c>
      <c r="C4" s="338">
        <v>2.076670403965563E-2</v>
      </c>
      <c r="D4" s="338">
        <v>1.838125152382368E-2</v>
      </c>
      <c r="E4" s="113" t="e" cm="1">
        <f t="array" ref="E4">#REF!</f>
        <v>#REF!</v>
      </c>
      <c r="F4" s="372"/>
      <c r="G4" s="117"/>
      <c r="H4" s="373">
        <v>554905</v>
      </c>
      <c r="I4" s="373">
        <v>570145</v>
      </c>
      <c r="J4" s="101">
        <v>579381</v>
      </c>
      <c r="K4" s="373">
        <v>22088488</v>
      </c>
      <c r="L4" s="373">
        <v>27454766</v>
      </c>
      <c r="M4" s="101">
        <v>31520215</v>
      </c>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row>
    <row r="5" spans="1:98" x14ac:dyDescent="0.35">
      <c r="A5" s="307"/>
      <c r="B5" s="148">
        <v>1.5357808857808857</v>
      </c>
      <c r="C5" s="339">
        <v>3.8007484857935427</v>
      </c>
      <c r="D5" s="339">
        <v>3.2223765196003438</v>
      </c>
      <c r="E5" s="148">
        <v>0</v>
      </c>
      <c r="F5" s="339">
        <v>0</v>
      </c>
      <c r="G5" s="235">
        <v>0</v>
      </c>
      <c r="H5" s="373">
        <v>197655</v>
      </c>
      <c r="I5" s="373">
        <v>231553</v>
      </c>
      <c r="J5" s="101">
        <v>273815</v>
      </c>
      <c r="K5" s="373">
        <v>128700</v>
      </c>
      <c r="L5" s="373">
        <v>60923</v>
      </c>
      <c r="M5" s="101">
        <v>84973</v>
      </c>
      <c r="N5" s="234" t="s">
        <v>110</v>
      </c>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row>
    <row r="6" spans="1:98" x14ac:dyDescent="0.35">
      <c r="A6" s="307"/>
      <c r="B6" s="98">
        <v>1</v>
      </c>
      <c r="C6" s="338">
        <v>1</v>
      </c>
      <c r="D6" s="338">
        <v>1</v>
      </c>
      <c r="E6" s="148" t="e">
        <v>#DIV/0!</v>
      </c>
      <c r="F6" s="339" t="e">
        <v>#DIV/0!</v>
      </c>
      <c r="G6" s="235" t="e">
        <v>#DIV/0!</v>
      </c>
      <c r="H6" s="373">
        <v>2432355.2082099998</v>
      </c>
      <c r="I6" s="373">
        <v>2493669</v>
      </c>
      <c r="J6" s="101">
        <v>2216232</v>
      </c>
      <c r="K6" s="373">
        <v>2432355.2082099998</v>
      </c>
      <c r="L6" s="373">
        <v>2493669</v>
      </c>
      <c r="M6" s="101">
        <v>2216232</v>
      </c>
      <c r="N6" s="234" t="s">
        <v>111</v>
      </c>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row>
    <row r="7" spans="1:98" x14ac:dyDescent="0.35">
      <c r="A7" s="307"/>
      <c r="B7" s="148">
        <v>1</v>
      </c>
      <c r="C7" s="339">
        <v>1</v>
      </c>
      <c r="D7" s="339">
        <v>1</v>
      </c>
      <c r="E7" s="148" t="e">
        <v>#DIV/0!</v>
      </c>
      <c r="F7" s="339" t="e">
        <v>#DIV/0!</v>
      </c>
      <c r="G7" s="235" t="e">
        <v>#DIV/0!</v>
      </c>
      <c r="H7" s="374">
        <v>476893</v>
      </c>
      <c r="I7" s="374">
        <v>364019</v>
      </c>
      <c r="J7" s="125">
        <v>430098</v>
      </c>
      <c r="K7" s="374">
        <v>476893</v>
      </c>
      <c r="L7" s="374">
        <v>364019</v>
      </c>
      <c r="M7" s="125">
        <v>430098</v>
      </c>
      <c r="N7" s="234" t="s">
        <v>111</v>
      </c>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row>
    <row r="8" spans="1:98" x14ac:dyDescent="0.35">
      <c r="A8" s="307"/>
      <c r="B8" s="98">
        <v>2.6933918367958953E-2</v>
      </c>
      <c r="C8" s="338">
        <v>2.9906235305047522E-2</v>
      </c>
      <c r="D8" s="338">
        <v>2.4338012182704184E-2</v>
      </c>
      <c r="E8" s="170">
        <v>2.4826141696908673E-2</v>
      </c>
      <c r="F8" s="375">
        <v>2.7416572864807771E-2</v>
      </c>
      <c r="G8" s="172">
        <v>2.1980910209663813E-2</v>
      </c>
      <c r="H8" s="373">
        <v>193532.26799999998</v>
      </c>
      <c r="I8" s="373">
        <v>218397.88299999997</v>
      </c>
      <c r="J8" s="101">
        <v>182623.84800000003</v>
      </c>
      <c r="K8" s="373">
        <v>7185447.9305999996</v>
      </c>
      <c r="L8" s="373">
        <v>7302754.1170699997</v>
      </c>
      <c r="M8" s="101">
        <v>7503646.8315099999</v>
      </c>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row>
    <row r="9" spans="1:98" x14ac:dyDescent="0.35">
      <c r="A9" s="307"/>
      <c r="B9" s="148" t="e">
        <v>#DIV/0!</v>
      </c>
      <c r="C9" s="339" t="e">
        <v>#DIV/0!</v>
      </c>
      <c r="D9" s="339" t="e">
        <v>#DIV/0!</v>
      </c>
      <c r="E9" s="148">
        <v>0</v>
      </c>
      <c r="F9" s="339">
        <v>0</v>
      </c>
      <c r="G9" s="235">
        <v>0</v>
      </c>
      <c r="H9" s="374">
        <v>0</v>
      </c>
      <c r="I9" s="374">
        <v>0</v>
      </c>
      <c r="J9" s="125">
        <v>0</v>
      </c>
      <c r="K9" s="374">
        <v>0</v>
      </c>
      <c r="L9" s="374">
        <v>0</v>
      </c>
      <c r="M9" s="125">
        <v>0</v>
      </c>
      <c r="N9" s="234" t="s">
        <v>87</v>
      </c>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row>
    <row r="10" spans="1:98" x14ac:dyDescent="0.35">
      <c r="A10" s="307"/>
      <c r="B10" s="98">
        <v>3.883549310972762E-4</v>
      </c>
      <c r="C10" s="338">
        <v>2.2612153072377439E-4</v>
      </c>
      <c r="D10" s="338">
        <v>5.4278345781154998E-4</v>
      </c>
      <c r="E10" s="170">
        <v>3.4568681505473382E-2</v>
      </c>
      <c r="F10" s="375">
        <v>4.3294907252873015E-2</v>
      </c>
      <c r="G10" s="172">
        <v>3.9723968702465903E-2</v>
      </c>
      <c r="H10" s="373">
        <v>17124</v>
      </c>
      <c r="I10" s="373">
        <v>10471</v>
      </c>
      <c r="J10" s="101">
        <v>32344</v>
      </c>
      <c r="K10" s="373">
        <v>44093685</v>
      </c>
      <c r="L10" s="373">
        <v>46306957</v>
      </c>
      <c r="M10" s="101">
        <v>59589141</v>
      </c>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row>
    <row r="11" spans="1:98" x14ac:dyDescent="0.35">
      <c r="A11" s="307"/>
      <c r="B11" s="98">
        <v>0.71925643469971401</v>
      </c>
      <c r="C11" s="338">
        <v>0.93870336125312737</v>
      </c>
      <c r="D11" s="338">
        <v>0.24772631205770462</v>
      </c>
      <c r="E11" s="170">
        <v>0.52613245922356933</v>
      </c>
      <c r="F11" s="375">
        <v>0.67687068679745654</v>
      </c>
      <c r="G11" s="172">
        <v>0.9244096012388695</v>
      </c>
      <c r="H11" s="373">
        <v>9054</v>
      </c>
      <c r="I11" s="373">
        <v>17259</v>
      </c>
      <c r="J11" s="101">
        <v>18168</v>
      </c>
      <c r="K11" s="373">
        <v>12588</v>
      </c>
      <c r="L11" s="373">
        <v>18386</v>
      </c>
      <c r="M11" s="101">
        <v>73339</v>
      </c>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row>
    <row r="12" spans="1:98" x14ac:dyDescent="0.35">
      <c r="A12" s="307"/>
      <c r="B12" s="98">
        <v>2.0747057398709887E-2</v>
      </c>
      <c r="C12" s="338">
        <v>1.9375442545815597E-2</v>
      </c>
      <c r="D12" s="338">
        <v>1.835989732740784E-2</v>
      </c>
      <c r="E12" s="148" t="e">
        <v>#DIV/0!</v>
      </c>
      <c r="F12" s="339" t="e">
        <v>#DIV/0!</v>
      </c>
      <c r="G12" s="235" t="e">
        <v>#DIV/0!</v>
      </c>
      <c r="H12" s="373">
        <v>582276</v>
      </c>
      <c r="I12" s="373">
        <v>590753</v>
      </c>
      <c r="J12" s="101">
        <v>584605</v>
      </c>
      <c r="K12" s="373">
        <v>28065474</v>
      </c>
      <c r="L12" s="373">
        <v>30489781</v>
      </c>
      <c r="M12" s="101">
        <v>31841409</v>
      </c>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row>
    <row r="13" spans="1:98" x14ac:dyDescent="0.35">
      <c r="A13" s="307"/>
      <c r="B13" s="98">
        <v>0.311140429342598</v>
      </c>
      <c r="C13" s="338">
        <v>0.34577632452832313</v>
      </c>
      <c r="D13" s="338">
        <v>0.28645644682770466</v>
      </c>
      <c r="E13" s="170">
        <v>0.15015584667666626</v>
      </c>
      <c r="F13" s="375">
        <v>0.17216772369209224</v>
      </c>
      <c r="G13" s="172">
        <v>0.18115932796647857</v>
      </c>
      <c r="H13" s="373">
        <v>1080983</v>
      </c>
      <c r="I13" s="373">
        <v>1474958</v>
      </c>
      <c r="J13" s="101">
        <v>1565867</v>
      </c>
      <c r="K13" s="373">
        <v>3474260.8097700002</v>
      </c>
      <c r="L13" s="373">
        <v>4265641.9638099996</v>
      </c>
      <c r="M13" s="101">
        <v>5466335.3446599999</v>
      </c>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row>
    <row r="14" spans="1:98" x14ac:dyDescent="0.35">
      <c r="A14" s="307"/>
      <c r="B14" s="98">
        <v>0.16689371901874087</v>
      </c>
      <c r="C14" s="338">
        <v>0.26726270491429821</v>
      </c>
      <c r="D14" s="338">
        <v>0.6700749322353533</v>
      </c>
      <c r="E14" s="148" t="e">
        <v>#DIV/0!</v>
      </c>
      <c r="F14" s="339" t="e">
        <v>#DIV/0!</v>
      </c>
      <c r="G14" s="235" t="e">
        <v>#DIV/0!</v>
      </c>
      <c r="H14" s="373">
        <v>32914.111689999998</v>
      </c>
      <c r="I14" s="373">
        <v>58659.353000000003</v>
      </c>
      <c r="J14" s="101">
        <v>159893.28033000001</v>
      </c>
      <c r="K14" s="373">
        <v>197216</v>
      </c>
      <c r="L14" s="373">
        <v>219482</v>
      </c>
      <c r="M14" s="101">
        <v>238620</v>
      </c>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row>
    <row r="15" spans="1:98" x14ac:dyDescent="0.35">
      <c r="A15" s="307"/>
      <c r="B15" s="148" t="e">
        <v>#DIV/0!</v>
      </c>
      <c r="C15" s="339" t="e">
        <v>#DIV/0!</v>
      </c>
      <c r="D15" s="339" t="e">
        <v>#DIV/0!</v>
      </c>
      <c r="E15" s="148" t="e">
        <v>#DIV/0!</v>
      </c>
      <c r="F15" s="339" t="e">
        <v>#DIV/0!</v>
      </c>
      <c r="G15" s="235" t="e">
        <v>#DIV/0!</v>
      </c>
      <c r="H15" s="374">
        <v>0</v>
      </c>
      <c r="I15" s="374">
        <v>0</v>
      </c>
      <c r="J15" s="125">
        <v>0</v>
      </c>
      <c r="K15" s="374">
        <v>0</v>
      </c>
      <c r="L15" s="374">
        <v>0</v>
      </c>
      <c r="M15" s="125">
        <v>0</v>
      </c>
      <c r="N15" s="234" t="s">
        <v>87</v>
      </c>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row>
    <row r="16" spans="1:98" x14ac:dyDescent="0.35">
      <c r="A16" s="307"/>
      <c r="B16" s="148">
        <v>1</v>
      </c>
      <c r="C16" s="339">
        <v>1</v>
      </c>
      <c r="D16" s="339">
        <v>1</v>
      </c>
      <c r="E16" s="148" t="e">
        <v>#DIV/0!</v>
      </c>
      <c r="F16" s="339" t="e">
        <v>#DIV/0!</v>
      </c>
      <c r="G16" s="235" t="e">
        <v>#DIV/0!</v>
      </c>
      <c r="H16" s="374">
        <v>451242.70964000002</v>
      </c>
      <c r="I16" s="374">
        <v>463712.96461000002</v>
      </c>
      <c r="J16" s="125">
        <v>626151.10100000002</v>
      </c>
      <c r="K16" s="374">
        <v>451242.70964000002</v>
      </c>
      <c r="L16" s="374">
        <v>463712.96461000002</v>
      </c>
      <c r="M16" s="125">
        <v>626151.10100000002</v>
      </c>
      <c r="N16" s="234" t="s">
        <v>111</v>
      </c>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row>
    <row r="17" spans="1:98" x14ac:dyDescent="0.35">
      <c r="A17" s="307"/>
      <c r="B17" s="98">
        <v>0.11722282474021105</v>
      </c>
      <c r="C17" s="338">
        <v>0.1121230663267973</v>
      </c>
      <c r="D17" s="338">
        <v>0.11039586364865317</v>
      </c>
      <c r="E17" s="148" t="e">
        <v>#DIV/0!</v>
      </c>
      <c r="F17" s="339" t="e">
        <v>#DIV/0!</v>
      </c>
      <c r="G17" s="235" t="e">
        <v>#DIV/0!</v>
      </c>
      <c r="H17" s="373">
        <v>36425</v>
      </c>
      <c r="I17" s="373">
        <v>36465</v>
      </c>
      <c r="J17" s="101">
        <v>36340</v>
      </c>
      <c r="K17" s="373">
        <v>310733</v>
      </c>
      <c r="L17" s="373">
        <v>325223</v>
      </c>
      <c r="M17" s="101">
        <v>329179</v>
      </c>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row>
    <row r="18" spans="1:98" x14ac:dyDescent="0.35">
      <c r="A18" s="307"/>
      <c r="B18" s="98">
        <v>7.6345375825111791E-2</v>
      </c>
      <c r="C18" s="338">
        <v>7.7551575398898218E-2</v>
      </c>
      <c r="D18" s="338">
        <v>0.10728402068476361</v>
      </c>
      <c r="E18" s="113"/>
      <c r="F18" s="376"/>
      <c r="G18" s="115"/>
      <c r="H18" s="373">
        <v>107563</v>
      </c>
      <c r="I18" s="373">
        <v>115210</v>
      </c>
      <c r="J18" s="101">
        <v>169561</v>
      </c>
      <c r="K18" s="373">
        <v>1408900</v>
      </c>
      <c r="L18" s="373">
        <v>1485592</v>
      </c>
      <c r="M18" s="101">
        <v>1580487</v>
      </c>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row>
    <row r="19" spans="1:98" x14ac:dyDescent="0.35">
      <c r="A19" s="307"/>
      <c r="B19" s="98">
        <v>0.11204428584180941</v>
      </c>
      <c r="C19" s="338">
        <v>0.11762113853059022</v>
      </c>
      <c r="D19" s="338">
        <v>0.10506293976235051</v>
      </c>
      <c r="E19" s="113"/>
      <c r="F19" s="376"/>
      <c r="G19" s="115"/>
      <c r="H19" s="373">
        <v>372784</v>
      </c>
      <c r="I19" s="373">
        <v>416410</v>
      </c>
      <c r="J19" s="101">
        <v>378864</v>
      </c>
      <c r="K19" s="373">
        <v>3327113</v>
      </c>
      <c r="L19" s="373">
        <v>3540265</v>
      </c>
      <c r="M19" s="101">
        <v>3606067</v>
      </c>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row>
    <row r="20" spans="1:98" x14ac:dyDescent="0.35">
      <c r="A20" s="307"/>
      <c r="B20" s="98">
        <v>9.9375460166921531E-2</v>
      </c>
      <c r="C20" s="338">
        <v>0.10074873206855786</v>
      </c>
      <c r="D20" s="338">
        <v>0.1030454554213153</v>
      </c>
      <c r="E20" s="113"/>
      <c r="F20" s="376"/>
      <c r="G20" s="115"/>
      <c r="H20" s="373">
        <v>19301</v>
      </c>
      <c r="I20" s="373">
        <v>19686</v>
      </c>
      <c r="J20" s="101">
        <v>21391</v>
      </c>
      <c r="K20" s="373">
        <v>194223</v>
      </c>
      <c r="L20" s="373">
        <v>195397</v>
      </c>
      <c r="M20" s="101">
        <v>207588</v>
      </c>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row>
    <row r="21" spans="1:98" x14ac:dyDescent="0.35">
      <c r="A21" s="307"/>
      <c r="B21" s="98">
        <v>0.10107297633294217</v>
      </c>
      <c r="C21" s="338">
        <v>0.18946128968952716</v>
      </c>
      <c r="D21" s="338">
        <v>0.10814522922288373</v>
      </c>
      <c r="E21" s="113"/>
      <c r="F21" s="376"/>
      <c r="G21" s="115"/>
      <c r="H21" s="373">
        <v>34797</v>
      </c>
      <c r="I21" s="373">
        <v>70476</v>
      </c>
      <c r="J21" s="101">
        <v>37873</v>
      </c>
      <c r="K21" s="373">
        <v>344276</v>
      </c>
      <c r="L21" s="373">
        <v>371981</v>
      </c>
      <c r="M21" s="101">
        <v>350205</v>
      </c>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row>
    <row r="22" spans="1:98" x14ac:dyDescent="0.35">
      <c r="A22" s="307"/>
      <c r="B22" s="98">
        <v>3.0203815182625809E-2</v>
      </c>
      <c r="C22" s="338">
        <v>3.2235689542366733E-2</v>
      </c>
      <c r="D22" s="338">
        <v>4.352245426767281E-2</v>
      </c>
      <c r="E22" s="113"/>
      <c r="F22" s="376"/>
      <c r="G22" s="115"/>
      <c r="H22" s="373">
        <v>33117.788659999998</v>
      </c>
      <c r="I22" s="373">
        <v>37838.961569999999</v>
      </c>
      <c r="J22" s="101">
        <v>44952.515070000001</v>
      </c>
      <c r="K22" s="373">
        <v>1096477</v>
      </c>
      <c r="L22" s="373">
        <v>1173822</v>
      </c>
      <c r="M22" s="101">
        <v>1032858</v>
      </c>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row>
    <row r="23" spans="1:98" x14ac:dyDescent="0.35">
      <c r="A23" s="307"/>
      <c r="B23" s="98">
        <v>6.9240039457700603E-2</v>
      </c>
      <c r="C23" s="338">
        <v>7.5777280792924812E-2</v>
      </c>
      <c r="D23" s="338">
        <v>0.1913463926073628</v>
      </c>
      <c r="E23" s="113"/>
      <c r="F23" s="376"/>
      <c r="G23" s="115"/>
      <c r="H23" s="373">
        <v>45353.5</v>
      </c>
      <c r="I23" s="373">
        <v>50337.063000000002</v>
      </c>
      <c r="J23" s="101">
        <v>150799</v>
      </c>
      <c r="K23" s="373">
        <v>655018.402</v>
      </c>
      <c r="L23" s="373">
        <v>664276.44900000002</v>
      </c>
      <c r="M23" s="101">
        <v>788094.29299999995</v>
      </c>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row>
    <row r="24" spans="1:98" x14ac:dyDescent="0.35">
      <c r="A24" s="307"/>
      <c r="B24" s="98">
        <v>0.5332661731616134</v>
      </c>
      <c r="C24" s="338">
        <v>0.64350863875720299</v>
      </c>
      <c r="D24" s="338">
        <v>0.60644235224092413</v>
      </c>
      <c r="E24" s="113"/>
      <c r="F24" s="376"/>
      <c r="G24" s="115"/>
      <c r="H24" s="373">
        <v>974529</v>
      </c>
      <c r="I24" s="373">
        <v>1078330</v>
      </c>
      <c r="J24" s="101">
        <v>933279</v>
      </c>
      <c r="K24" s="373">
        <v>1827472</v>
      </c>
      <c r="L24" s="373">
        <v>1675704</v>
      </c>
      <c r="M24" s="101">
        <v>1538941</v>
      </c>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row>
    <row r="25" spans="1:98" x14ac:dyDescent="0.35">
      <c r="A25" s="307"/>
      <c r="B25" s="98">
        <v>7.5205396123845969E-2</v>
      </c>
      <c r="C25" s="338">
        <v>9.3207818914765511E-2</v>
      </c>
      <c r="D25" s="338">
        <v>5.7900161979089974E-2</v>
      </c>
      <c r="E25" s="113"/>
      <c r="F25" s="376"/>
      <c r="G25" s="115"/>
      <c r="H25" s="373">
        <v>9767</v>
      </c>
      <c r="I25" s="373">
        <v>12555</v>
      </c>
      <c r="J25" s="101">
        <v>7864</v>
      </c>
      <c r="K25" s="373">
        <v>129871</v>
      </c>
      <c r="L25" s="373">
        <v>134699</v>
      </c>
      <c r="M25" s="101">
        <v>135820</v>
      </c>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row>
    <row r="26" spans="1:98" x14ac:dyDescent="0.35">
      <c r="A26" s="307"/>
      <c r="B26" s="98">
        <v>0.23745085539956221</v>
      </c>
      <c r="C26" s="338">
        <v>0.24778433040605657</v>
      </c>
      <c r="D26" s="338">
        <v>0.22043574059884474</v>
      </c>
      <c r="E26" s="113"/>
      <c r="F26" s="376"/>
      <c r="G26" s="115"/>
      <c r="H26" s="373">
        <v>458353.81180000002</v>
      </c>
      <c r="I26" s="373">
        <v>534222.79358000006</v>
      </c>
      <c r="J26" s="101">
        <v>504579.5624</v>
      </c>
      <c r="K26" s="373">
        <v>1930310.21526</v>
      </c>
      <c r="L26" s="373">
        <v>2155999.1009300002</v>
      </c>
      <c r="M26" s="101">
        <v>2289009.7632499998</v>
      </c>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row>
    <row r="27" spans="1:98" x14ac:dyDescent="0.35">
      <c r="A27" s="307"/>
      <c r="B27" s="98">
        <v>8.2332082659200861E-2</v>
      </c>
      <c r="C27" s="338">
        <v>0.11458583298150846</v>
      </c>
      <c r="D27" s="338">
        <v>0.14191699657592671</v>
      </c>
      <c r="E27" s="113"/>
      <c r="F27" s="376"/>
      <c r="G27" s="115"/>
      <c r="H27" s="373">
        <v>987628</v>
      </c>
      <c r="I27" s="373">
        <v>1490303</v>
      </c>
      <c r="J27" s="101">
        <v>1915797</v>
      </c>
      <c r="K27" s="373">
        <v>11995664</v>
      </c>
      <c r="L27" s="373">
        <v>13005997</v>
      </c>
      <c r="M27" s="101">
        <v>13499419</v>
      </c>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row>
    <row r="28" spans="1:98" x14ac:dyDescent="0.35">
      <c r="A28" s="307"/>
      <c r="B28" s="148">
        <v>1</v>
      </c>
      <c r="C28" s="339">
        <v>1</v>
      </c>
      <c r="D28" s="339">
        <v>1</v>
      </c>
      <c r="E28" s="113"/>
      <c r="F28" s="376"/>
      <c r="G28" s="115"/>
      <c r="H28" s="374">
        <v>476230</v>
      </c>
      <c r="I28" s="374">
        <v>363326</v>
      </c>
      <c r="J28" s="125">
        <v>429247</v>
      </c>
      <c r="K28" s="374">
        <v>476230</v>
      </c>
      <c r="L28" s="374">
        <v>363326</v>
      </c>
      <c r="M28" s="125">
        <v>429247</v>
      </c>
      <c r="N28" s="234" t="s">
        <v>111</v>
      </c>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row>
    <row r="29" spans="1:98" x14ac:dyDescent="0.35">
      <c r="A29" s="307"/>
      <c r="B29" s="98">
        <v>0.17320382111299448</v>
      </c>
      <c r="C29" s="338">
        <v>0.20008818328696451</v>
      </c>
      <c r="D29" s="338">
        <v>6.9748125361255228E-2</v>
      </c>
      <c r="E29" s="113"/>
      <c r="F29" s="376"/>
      <c r="G29" s="115"/>
      <c r="H29" s="373">
        <v>146910.62700000001</v>
      </c>
      <c r="I29" s="373">
        <v>168901.44099999999</v>
      </c>
      <c r="J29" s="101">
        <v>56681.84</v>
      </c>
      <c r="K29" s="373">
        <v>848195.06900000002</v>
      </c>
      <c r="L29" s="373">
        <v>844135.01199999999</v>
      </c>
      <c r="M29" s="101">
        <v>812664.70900000003</v>
      </c>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row>
    <row r="30" spans="1:98" x14ac:dyDescent="0.35">
      <c r="A30" s="307"/>
      <c r="B30" s="98">
        <v>0.38962005167481778</v>
      </c>
      <c r="C30" s="338">
        <v>0.30115488662450268</v>
      </c>
      <c r="D30" s="338">
        <v>0.53535149641659741</v>
      </c>
      <c r="E30" s="113"/>
      <c r="F30" s="376"/>
      <c r="G30" s="115"/>
      <c r="H30" s="373">
        <v>202671</v>
      </c>
      <c r="I30" s="373">
        <v>161753</v>
      </c>
      <c r="J30" s="101">
        <v>278477</v>
      </c>
      <c r="K30" s="373">
        <v>520176</v>
      </c>
      <c r="L30" s="373">
        <v>537109</v>
      </c>
      <c r="M30" s="101">
        <v>520176</v>
      </c>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row>
    <row r="31" spans="1:98" x14ac:dyDescent="0.35">
      <c r="A31" s="307"/>
      <c r="B31" s="148" t="e">
        <v>#DIV/0!</v>
      </c>
      <c r="C31" s="339" t="e">
        <v>#VALUE!</v>
      </c>
      <c r="D31" s="339" t="e">
        <v>#DIV/0!</v>
      </c>
      <c r="E31" s="113"/>
      <c r="F31" s="376"/>
      <c r="G31" s="115"/>
      <c r="H31" s="373">
        <v>402226</v>
      </c>
      <c r="I31" s="373">
        <v>366923</v>
      </c>
      <c r="J31" s="101">
        <v>400911</v>
      </c>
      <c r="K31" s="374">
        <v>0</v>
      </c>
      <c r="L31" s="374" t="s">
        <v>405</v>
      </c>
      <c r="M31" s="125">
        <v>0</v>
      </c>
      <c r="N31" s="234" t="s">
        <v>112</v>
      </c>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row>
    <row r="32" spans="1:98" x14ac:dyDescent="0.35">
      <c r="A32" s="307"/>
      <c r="B32" s="98">
        <v>0.44937707040222702</v>
      </c>
      <c r="C32" s="338">
        <v>0.38337759541848332</v>
      </c>
      <c r="D32" s="338">
        <v>0.40193724458468266</v>
      </c>
      <c r="E32" s="113"/>
      <c r="F32" s="376"/>
      <c r="G32" s="115"/>
      <c r="H32" s="373">
        <v>853949</v>
      </c>
      <c r="I32" s="373">
        <v>686571</v>
      </c>
      <c r="J32" s="101">
        <v>744932</v>
      </c>
      <c r="K32" s="373">
        <v>1900295</v>
      </c>
      <c r="L32" s="373">
        <v>1790848</v>
      </c>
      <c r="M32" s="101">
        <v>1853354</v>
      </c>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row>
    <row r="33" spans="1:98" x14ac:dyDescent="0.35">
      <c r="A33" s="307"/>
      <c r="B33" s="148" t="e">
        <v>#DIV/0!</v>
      </c>
      <c r="C33" s="339" t="e">
        <v>#DIV/0!</v>
      </c>
      <c r="D33" s="339" t="e">
        <v>#DIV/0!</v>
      </c>
      <c r="E33" s="113"/>
      <c r="F33" s="376"/>
      <c r="G33" s="115"/>
      <c r="H33" s="374">
        <v>0</v>
      </c>
      <c r="I33" s="374">
        <v>0</v>
      </c>
      <c r="J33" s="125">
        <v>0</v>
      </c>
      <c r="K33" s="374">
        <v>0</v>
      </c>
      <c r="L33" s="374">
        <v>0</v>
      </c>
      <c r="M33" s="125">
        <v>0</v>
      </c>
      <c r="N33" s="234" t="s">
        <v>87</v>
      </c>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row>
    <row r="34" spans="1:98" x14ac:dyDescent="0.35">
      <c r="A34" s="307"/>
      <c r="B34" s="98">
        <v>9.4108575551409196E-2</v>
      </c>
      <c r="C34" s="338">
        <v>0.10918241355158745</v>
      </c>
      <c r="D34" s="338">
        <v>0.10758040830083297</v>
      </c>
      <c r="E34" s="113"/>
      <c r="F34" s="376"/>
      <c r="G34" s="115"/>
      <c r="H34" s="373">
        <v>165131</v>
      </c>
      <c r="I34" s="373">
        <v>166331</v>
      </c>
      <c r="J34" s="101">
        <v>178747</v>
      </c>
      <c r="K34" s="373">
        <v>1754686</v>
      </c>
      <c r="L34" s="373">
        <v>1523423</v>
      </c>
      <c r="M34" s="101">
        <v>1661520</v>
      </c>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row>
    <row r="35" spans="1:98" x14ac:dyDescent="0.35">
      <c r="A35" s="307"/>
      <c r="B35" s="98">
        <v>2.1428764597972622E-2</v>
      </c>
      <c r="C35" s="338">
        <v>5.3242681578097424E-2</v>
      </c>
      <c r="D35" s="338">
        <v>0.18461110596087885</v>
      </c>
      <c r="E35" s="113"/>
      <c r="F35" s="376"/>
      <c r="G35" s="115"/>
      <c r="H35" s="373">
        <v>19017</v>
      </c>
      <c r="I35" s="373">
        <v>32640</v>
      </c>
      <c r="J35" s="101">
        <v>139398</v>
      </c>
      <c r="K35" s="373">
        <v>887452</v>
      </c>
      <c r="L35" s="373">
        <v>613042</v>
      </c>
      <c r="M35" s="101">
        <v>755090</v>
      </c>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row>
    <row r="36" spans="1:98" x14ac:dyDescent="0.35">
      <c r="A36" s="307"/>
      <c r="B36" s="98">
        <v>9.7458055977266533E-2</v>
      </c>
      <c r="C36" s="338">
        <v>0.13956946552999339</v>
      </c>
      <c r="D36" s="338">
        <v>0.15728576093086763</v>
      </c>
      <c r="E36" s="113"/>
      <c r="F36" s="376"/>
      <c r="G36" s="115"/>
      <c r="H36" s="373">
        <v>12518</v>
      </c>
      <c r="I36" s="373">
        <v>17927</v>
      </c>
      <c r="J36" s="101">
        <v>26494</v>
      </c>
      <c r="K36" s="373">
        <v>128445</v>
      </c>
      <c r="L36" s="373">
        <v>128445</v>
      </c>
      <c r="M36" s="101">
        <v>168445</v>
      </c>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row>
    <row r="37" spans="1:98" x14ac:dyDescent="0.35">
      <c r="A37" s="307"/>
      <c r="B37" s="236">
        <v>0</v>
      </c>
      <c r="C37" s="237">
        <v>0</v>
      </c>
      <c r="D37" s="237">
        <v>0</v>
      </c>
      <c r="E37" s="116"/>
      <c r="F37" s="277"/>
      <c r="G37" s="278"/>
      <c r="H37" s="239">
        <v>0</v>
      </c>
      <c r="I37" s="239">
        <v>0</v>
      </c>
      <c r="J37" s="240">
        <v>0</v>
      </c>
      <c r="K37" s="122">
        <v>109783</v>
      </c>
      <c r="L37" s="102">
        <v>109783</v>
      </c>
      <c r="M37" s="103">
        <v>190800</v>
      </c>
      <c r="N37" s="234" t="s">
        <v>87</v>
      </c>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row>
    <row r="38" spans="1:98" ht="22" customHeight="1" x14ac:dyDescent="0.35">
      <c r="A38" s="2"/>
      <c r="B38" s="2"/>
      <c r="C38" s="2"/>
      <c r="D38" s="2"/>
      <c r="E38" s="2"/>
      <c r="F38" s="2"/>
      <c r="G38" s="2"/>
      <c r="H38" s="129">
        <f t="shared" ref="H38:M38" si="0">SUM(H4:H37)</f>
        <v>11387206.025</v>
      </c>
      <c r="I38" s="119">
        <f t="shared" si="0"/>
        <v>12319803.459759999</v>
      </c>
      <c r="J38" s="119">
        <f t="shared" si="0"/>
        <v>13125366.1468</v>
      </c>
      <c r="K38" s="129">
        <f t="shared" si="0"/>
        <v>138451670.34447998</v>
      </c>
      <c r="L38" s="119">
        <f t="shared" si="0"/>
        <v>150079158.60742</v>
      </c>
      <c r="M38" s="119">
        <f t="shared" si="0"/>
        <v>171339125.04242003</v>
      </c>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row>
    <row r="39" spans="1:98" x14ac:dyDescent="0.3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row>
    <row r="40" spans="1:98" s="93" customFormat="1" ht="30" customHeight="1" x14ac:dyDescent="0.55000000000000004">
      <c r="A40" s="106" t="s">
        <v>113</v>
      </c>
      <c r="B40" s="410" t="s">
        <v>114</v>
      </c>
      <c r="C40" s="410"/>
      <c r="D40" s="410"/>
      <c r="E40" s="410"/>
      <c r="F40" s="410"/>
      <c r="G40" s="410"/>
      <c r="H40" s="410"/>
      <c r="I40" s="410"/>
      <c r="J40" s="410"/>
      <c r="K40" s="410"/>
      <c r="L40" s="410"/>
      <c r="M40" s="410"/>
      <c r="N40" s="410"/>
      <c r="O40" s="410"/>
      <c r="P40" s="410"/>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c r="BV40" s="94"/>
      <c r="BW40" s="94"/>
      <c r="BX40" s="94"/>
      <c r="BY40" s="94"/>
      <c r="BZ40" s="94"/>
      <c r="CA40" s="94"/>
      <c r="CB40" s="94"/>
      <c r="CC40" s="94"/>
      <c r="CD40" s="94"/>
      <c r="CE40" s="94"/>
      <c r="CF40" s="94"/>
      <c r="CG40" s="94"/>
      <c r="CH40" s="94"/>
      <c r="CI40" s="94"/>
      <c r="CJ40" s="94"/>
      <c r="CK40" s="94"/>
      <c r="CL40" s="94"/>
      <c r="CM40" s="94"/>
      <c r="CN40" s="94"/>
      <c r="CO40" s="94"/>
      <c r="CP40" s="94"/>
      <c r="CQ40" s="94"/>
      <c r="CR40" s="94"/>
      <c r="CS40" s="94"/>
      <c r="CT40" s="94"/>
    </row>
    <row r="41" spans="1:98" ht="21" customHeight="1" x14ac:dyDescent="0.35">
      <c r="A41" s="76"/>
      <c r="B41" s="411" t="s">
        <v>103</v>
      </c>
      <c r="C41" s="412"/>
      <c r="D41" s="413"/>
      <c r="E41" s="411" t="s">
        <v>104</v>
      </c>
      <c r="F41" s="412"/>
      <c r="G41" s="413"/>
      <c r="H41" s="298"/>
      <c r="I41" s="298"/>
      <c r="J41" s="298"/>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row>
    <row r="42" spans="1:98" x14ac:dyDescent="0.35">
      <c r="A42" s="307"/>
      <c r="B42" s="95">
        <v>2018</v>
      </c>
      <c r="C42" s="96">
        <v>2019</v>
      </c>
      <c r="D42" s="97">
        <v>2020</v>
      </c>
      <c r="E42" s="95">
        <v>2018</v>
      </c>
      <c r="F42" s="96">
        <v>2019</v>
      </c>
      <c r="G42" s="97">
        <v>2020</v>
      </c>
      <c r="H42" s="118"/>
      <c r="I42" s="305"/>
      <c r="J42" s="305"/>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row>
    <row r="43" spans="1:98" x14ac:dyDescent="0.35">
      <c r="A43" s="307"/>
      <c r="B43" s="98">
        <v>0.26852245554839271</v>
      </c>
      <c r="C43" s="338">
        <v>0.25342129966517979</v>
      </c>
      <c r="D43" s="338">
        <v>0.21571075458791636</v>
      </c>
      <c r="E43" s="110" t="e">
        <v>#DIV/0!</v>
      </c>
      <c r="F43" s="111" t="e">
        <v>#DIV/0!</v>
      </c>
      <c r="G43" s="112" t="e">
        <v>#DIV/0!</v>
      </c>
      <c r="H43" s="119"/>
      <c r="I43" s="119"/>
      <c r="J43" s="119"/>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row>
    <row r="44" spans="1:98" x14ac:dyDescent="0.35">
      <c r="A44" s="307"/>
      <c r="B44" s="148" t="e">
        <v>#DIV/0!</v>
      </c>
      <c r="C44" s="339" t="e">
        <v>#DIV/0!</v>
      </c>
      <c r="D44" s="339" t="e">
        <v>#DIV/0!</v>
      </c>
      <c r="E44" s="148" t="e">
        <v>#DIV/0!</v>
      </c>
      <c r="F44" s="339" t="e">
        <v>#DIV/0!</v>
      </c>
      <c r="G44" s="235" t="e">
        <v>#DIV/0!</v>
      </c>
      <c r="H44" s="119"/>
      <c r="I44" s="119"/>
      <c r="J44" s="119"/>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row>
    <row r="45" spans="1:98" x14ac:dyDescent="0.35">
      <c r="A45" s="307"/>
      <c r="B45" s="98">
        <v>0.61195802365228691</v>
      </c>
      <c r="C45" s="338">
        <v>0.37046461271282383</v>
      </c>
      <c r="D45" s="338">
        <v>0.32895352267739314</v>
      </c>
      <c r="E45" s="113" t="e">
        <v>#DIV/0!</v>
      </c>
      <c r="F45" s="376" t="e">
        <v>#DIV/0!</v>
      </c>
      <c r="G45" s="115" t="e">
        <v>#DIV/0!</v>
      </c>
      <c r="H45" s="119"/>
      <c r="I45" s="119"/>
      <c r="J45" s="119"/>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row>
    <row r="46" spans="1:98" x14ac:dyDescent="0.35">
      <c r="A46" s="307"/>
      <c r="B46" s="170">
        <v>0.71902114885959678</v>
      </c>
      <c r="C46" s="375">
        <v>0.30792257754267854</v>
      </c>
      <c r="D46" s="375">
        <v>0.40686296132921629</v>
      </c>
      <c r="E46" s="113" t="e">
        <v>#DIV/0!</v>
      </c>
      <c r="F46" s="376" t="e">
        <v>#DIV/0!</v>
      </c>
      <c r="G46" s="115" t="e">
        <v>#DIV/0!</v>
      </c>
      <c r="H46" s="119"/>
      <c r="I46" s="119"/>
      <c r="J46" s="119"/>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row>
    <row r="47" spans="1:98" x14ac:dyDescent="0.35">
      <c r="A47" s="307"/>
      <c r="B47" s="98">
        <v>0.19799571778344655</v>
      </c>
      <c r="C47" s="338">
        <v>0.24829356930136076</v>
      </c>
      <c r="D47" s="338">
        <v>0.16814293039948475</v>
      </c>
      <c r="E47" s="113">
        <v>0</v>
      </c>
      <c r="F47" s="376">
        <v>0</v>
      </c>
      <c r="G47" s="115">
        <v>0</v>
      </c>
      <c r="H47" s="119"/>
      <c r="I47" s="119"/>
      <c r="J47" s="119"/>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row>
    <row r="48" spans="1:98" x14ac:dyDescent="0.35">
      <c r="A48" s="307"/>
      <c r="B48" s="148" t="e">
        <v>#DIV/0!</v>
      </c>
      <c r="C48" s="339" t="e">
        <v>#DIV/0!</v>
      </c>
      <c r="D48" s="339" t="e">
        <v>#DIV/0!</v>
      </c>
      <c r="E48" s="148" t="e">
        <v>#DIV/0!</v>
      </c>
      <c r="F48" s="339" t="e">
        <v>#DIV/0!</v>
      </c>
      <c r="G48" s="235" t="e">
        <v>#DIV/0!</v>
      </c>
      <c r="H48" s="119"/>
      <c r="I48" s="119"/>
      <c r="J48" s="119"/>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row>
    <row r="49" spans="1:98" x14ac:dyDescent="0.35">
      <c r="A49" s="307"/>
      <c r="B49" s="98">
        <v>3.9491329479768784</v>
      </c>
      <c r="C49" s="338">
        <v>1.3895481515289823</v>
      </c>
      <c r="D49" s="338">
        <v>6.4525345622119819</v>
      </c>
      <c r="E49" s="113">
        <v>0.48090162849198992</v>
      </c>
      <c r="F49" s="376">
        <v>0.56085452480921072</v>
      </c>
      <c r="G49" s="115">
        <v>0.3188552103576206</v>
      </c>
      <c r="H49" s="119"/>
      <c r="I49" s="119"/>
      <c r="J49" s="119"/>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row>
    <row r="50" spans="1:98" ht="23.5" x14ac:dyDescent="0.55000000000000004">
      <c r="A50" s="307"/>
      <c r="B50" s="98">
        <v>0.26923464757487142</v>
      </c>
      <c r="C50" s="338">
        <v>0</v>
      </c>
      <c r="D50" s="338">
        <v>0.59148054214731793</v>
      </c>
      <c r="E50" s="113">
        <v>0.85005772069031027</v>
      </c>
      <c r="F50" s="376">
        <v>0.13012789575289574</v>
      </c>
      <c r="G50" s="115">
        <v>0.96683425191558003</v>
      </c>
      <c r="H50" s="159"/>
      <c r="I50" s="119"/>
      <c r="J50" s="119"/>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row>
    <row r="51" spans="1:98" x14ac:dyDescent="0.35">
      <c r="A51" s="307"/>
      <c r="B51" s="98">
        <v>0.24197683595333064</v>
      </c>
      <c r="C51" s="338">
        <v>0.26005801676513873</v>
      </c>
      <c r="D51" s="338">
        <v>0.24694474969605187</v>
      </c>
      <c r="E51" s="113" t="e">
        <v>#DIV/0!</v>
      </c>
      <c r="F51" s="376" t="e">
        <v>#DIV/0!</v>
      </c>
      <c r="G51" s="115" t="e">
        <v>#DIV/0!</v>
      </c>
      <c r="H51" s="119"/>
      <c r="I51" s="119"/>
      <c r="J51" s="119"/>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row>
    <row r="52" spans="1:98" x14ac:dyDescent="0.35">
      <c r="A52" s="307"/>
      <c r="B52" s="98">
        <v>0.33772773285614932</v>
      </c>
      <c r="C52" s="338">
        <v>0.58758441345965484</v>
      </c>
      <c r="D52" s="338">
        <v>0.74016545200358286</v>
      </c>
      <c r="E52" s="150">
        <v>0.56997403806512392</v>
      </c>
      <c r="F52" s="377">
        <v>0.72363861650694761</v>
      </c>
      <c r="G52" s="151">
        <v>1.1679906356141521</v>
      </c>
      <c r="H52" s="119"/>
      <c r="I52" s="119"/>
      <c r="J52" s="119"/>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row>
    <row r="53" spans="1:98" x14ac:dyDescent="0.35">
      <c r="A53" s="307"/>
      <c r="B53" s="98">
        <v>0.11932114324626447</v>
      </c>
      <c r="C53" s="338">
        <v>1.156925408276912</v>
      </c>
      <c r="D53" s="338">
        <v>4.6389743184533501</v>
      </c>
      <c r="E53" s="113" t="e">
        <v>#DIV/0!</v>
      </c>
      <c r="F53" s="376" t="e">
        <v>#DIV/0!</v>
      </c>
      <c r="G53" s="115" t="e">
        <v>#DIV/0!</v>
      </c>
      <c r="H53" s="119"/>
      <c r="I53" s="119"/>
      <c r="J53" s="119"/>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row>
    <row r="54" spans="1:98" x14ac:dyDescent="0.35">
      <c r="A54" s="307"/>
      <c r="B54" s="98" t="e">
        <v>#DIV/0!</v>
      </c>
      <c r="C54" s="338" t="e">
        <v>#DIV/0!</v>
      </c>
      <c r="D54" s="338" t="e">
        <v>#DIV/0!</v>
      </c>
      <c r="E54" s="113" t="e">
        <v>#DIV/0!</v>
      </c>
      <c r="F54" s="376" t="e">
        <v>#DIV/0!</v>
      </c>
      <c r="G54" s="115" t="e">
        <v>#DIV/0!</v>
      </c>
      <c r="H54" s="119"/>
      <c r="I54" s="119"/>
      <c r="J54" s="119"/>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row>
    <row r="55" spans="1:98" x14ac:dyDescent="0.35">
      <c r="A55" s="307"/>
      <c r="B55" s="98">
        <v>0.39601374486510471</v>
      </c>
      <c r="C55" s="338">
        <v>0.34800280409883722</v>
      </c>
      <c r="D55" s="338">
        <v>0.75926717254221199</v>
      </c>
      <c r="E55" s="113" t="e">
        <v>#DIV/0!</v>
      </c>
      <c r="F55" s="376" t="e">
        <v>#DIV/0!</v>
      </c>
      <c r="G55" s="115" t="e">
        <v>#DIV/0!</v>
      </c>
      <c r="H55" s="119"/>
      <c r="I55" s="119"/>
      <c r="J55" s="119"/>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row>
    <row r="56" spans="1:98" x14ac:dyDescent="0.35">
      <c r="A56" s="307"/>
      <c r="B56" s="98">
        <v>0.47002606429192006</v>
      </c>
      <c r="C56" s="338">
        <v>0.61461415888914184</v>
      </c>
      <c r="D56" s="338">
        <v>0.61531449407474936</v>
      </c>
      <c r="E56" s="113" t="e">
        <v>#DIV/0!</v>
      </c>
      <c r="F56" s="376" t="e">
        <v>#DIV/0!</v>
      </c>
      <c r="G56" s="115" t="e">
        <v>#DIV/0!</v>
      </c>
      <c r="H56" s="119"/>
      <c r="I56" s="119"/>
      <c r="J56" s="119"/>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row>
    <row r="57" spans="1:98" x14ac:dyDescent="0.35">
      <c r="A57" s="307"/>
      <c r="B57" s="98">
        <v>0.20172949299488302</v>
      </c>
      <c r="C57" s="338">
        <v>6.1656837449318096E-2</v>
      </c>
      <c r="D57" s="338">
        <v>0.57035822775431577</v>
      </c>
      <c r="E57" s="113" t="e">
        <v>#DIV/0!</v>
      </c>
      <c r="F57" s="376" t="e">
        <v>#DIV/0!</v>
      </c>
      <c r="G57" s="115" t="e">
        <v>#DIV/0!</v>
      </c>
      <c r="H57" s="119"/>
      <c r="I57" s="119"/>
      <c r="J57" s="119"/>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row>
    <row r="58" spans="1:98" x14ac:dyDescent="0.35">
      <c r="A58" s="307"/>
      <c r="B58" s="98">
        <v>0.57290172317766785</v>
      </c>
      <c r="C58" s="338">
        <v>0.60182335743960613</v>
      </c>
      <c r="D58" s="338">
        <v>0.74103893239219143</v>
      </c>
      <c r="E58" s="113" t="e">
        <v>#DIV/0!</v>
      </c>
      <c r="F58" s="376" t="e">
        <v>#DIV/0!</v>
      </c>
      <c r="G58" s="115" t="e">
        <v>#DIV/0!</v>
      </c>
      <c r="H58" s="119"/>
      <c r="I58" s="119"/>
      <c r="J58" s="119"/>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row>
    <row r="59" spans="1:98" x14ac:dyDescent="0.35">
      <c r="A59" s="307"/>
      <c r="B59" s="98">
        <v>1.3572300928187591</v>
      </c>
      <c r="C59" s="338">
        <v>1.0821874338904167</v>
      </c>
      <c r="D59" s="338">
        <v>0.94322311046511631</v>
      </c>
      <c r="E59" s="113" t="e">
        <v>#DIV/0!</v>
      </c>
      <c r="F59" s="376" t="e">
        <v>#DIV/0!</v>
      </c>
      <c r="G59" s="115" t="e">
        <v>#DIV/0!</v>
      </c>
      <c r="H59" s="119"/>
      <c r="I59" s="119"/>
      <c r="J59" s="119"/>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row>
    <row r="60" spans="1:98" x14ac:dyDescent="0.35">
      <c r="A60" s="307"/>
      <c r="B60" s="98">
        <v>1.0182704019488429</v>
      </c>
      <c r="C60" s="338">
        <v>0.99259238316039466</v>
      </c>
      <c r="D60" s="338">
        <v>1.1718660396834499</v>
      </c>
      <c r="E60" s="113" t="e">
        <v>#DIV/0!</v>
      </c>
      <c r="F60" s="376" t="e">
        <v>#DIV/0!</v>
      </c>
      <c r="G60" s="115" t="e">
        <v>#DIV/0!</v>
      </c>
      <c r="H60" s="119"/>
      <c r="I60" s="119"/>
      <c r="J60" s="119"/>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row>
    <row r="61" spans="1:98" x14ac:dyDescent="0.35">
      <c r="A61" s="307"/>
      <c r="B61" s="98">
        <v>0.1703714174647489</v>
      </c>
      <c r="C61" s="338">
        <v>0.15454323549154819</v>
      </c>
      <c r="D61" s="338">
        <v>0.21399443679278404</v>
      </c>
      <c r="E61" s="113" t="e">
        <v>#DIV/0!</v>
      </c>
      <c r="F61" s="376" t="e">
        <v>#DIV/0!</v>
      </c>
      <c r="G61" s="115" t="e">
        <v>#DIV/0!</v>
      </c>
      <c r="H61" s="119"/>
      <c r="I61" s="119"/>
      <c r="J61" s="119"/>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row>
    <row r="62" spans="1:98" x14ac:dyDescent="0.35">
      <c r="A62" s="307"/>
      <c r="B62" s="98">
        <v>0.43888007614213198</v>
      </c>
      <c r="C62" s="338">
        <v>0.53179749636275453</v>
      </c>
      <c r="D62" s="338">
        <v>2.7847354683264731</v>
      </c>
      <c r="E62" s="113" t="e">
        <v>#DIV/0!</v>
      </c>
      <c r="F62" s="376" t="e">
        <v>#DIV/0!</v>
      </c>
      <c r="G62" s="115" t="e">
        <v>#DIV/0!</v>
      </c>
      <c r="H62" s="119"/>
      <c r="I62" s="119"/>
      <c r="J62" s="119"/>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row>
    <row r="63" spans="1:98" x14ac:dyDescent="0.35">
      <c r="A63" s="307"/>
      <c r="B63" s="98">
        <v>0.21386417083524323</v>
      </c>
      <c r="C63" s="338">
        <v>0.45442357441321585</v>
      </c>
      <c r="D63" s="338">
        <v>0.2942955686749294</v>
      </c>
      <c r="E63" s="113" t="e">
        <v>#DIV/0!</v>
      </c>
      <c r="F63" s="376" t="e">
        <v>#DIV/0!</v>
      </c>
      <c r="G63" s="115" t="e">
        <v>#DIV/0!</v>
      </c>
      <c r="H63" s="119"/>
      <c r="I63" s="119"/>
      <c r="J63" s="119"/>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row>
    <row r="64" spans="1:98" x14ac:dyDescent="0.35">
      <c r="A64" s="307"/>
      <c r="B64" s="98">
        <v>1.9409816320385427</v>
      </c>
      <c r="C64" s="338">
        <v>1.0256534365924492</v>
      </c>
      <c r="D64" s="338">
        <v>1.494500458295142</v>
      </c>
      <c r="E64" s="113" t="e">
        <v>#DIV/0!</v>
      </c>
      <c r="F64" s="376" t="e">
        <v>#DIV/0!</v>
      </c>
      <c r="G64" s="115" t="e">
        <v>#DIV/0!</v>
      </c>
      <c r="H64" s="119"/>
      <c r="I64" s="119"/>
      <c r="J64" s="119"/>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row>
    <row r="65" spans="1:98" x14ac:dyDescent="0.35">
      <c r="A65" s="307"/>
      <c r="B65" s="98">
        <v>0.16907969356443309</v>
      </c>
      <c r="C65" s="338">
        <v>0.52559369231699393</v>
      </c>
      <c r="D65" s="338">
        <v>0.59542193760472195</v>
      </c>
      <c r="E65" s="113" t="e">
        <v>#DIV/0!</v>
      </c>
      <c r="F65" s="376" t="e">
        <v>#DIV/0!</v>
      </c>
      <c r="G65" s="115" t="e">
        <v>#DIV/0!</v>
      </c>
      <c r="H65" s="119"/>
      <c r="I65" s="119"/>
      <c r="J65" s="119"/>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row>
    <row r="66" spans="1:98" x14ac:dyDescent="0.35">
      <c r="A66" s="307"/>
      <c r="B66" s="98">
        <v>0.79346012134022659</v>
      </c>
      <c r="C66" s="338">
        <v>0.38580978479695521</v>
      </c>
      <c r="D66" s="338">
        <v>1.4395640918218828</v>
      </c>
      <c r="E66" s="113" t="e">
        <v>#DIV/0!</v>
      </c>
      <c r="F66" s="376" t="e">
        <v>#DIV/0!</v>
      </c>
      <c r="G66" s="115" t="e">
        <v>#DIV/0!</v>
      </c>
      <c r="H66" s="119"/>
      <c r="I66" s="119"/>
      <c r="J66" s="119"/>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row>
    <row r="67" spans="1:98" x14ac:dyDescent="0.35">
      <c r="A67" s="307"/>
      <c r="B67" s="98">
        <v>0.7202316875271132</v>
      </c>
      <c r="C67" s="338">
        <v>0.30820707273574449</v>
      </c>
      <c r="D67" s="338">
        <v>0.40719013015344252</v>
      </c>
      <c r="E67" s="113" t="e">
        <v>#DIV/0!</v>
      </c>
      <c r="F67" s="376" t="e">
        <v>#DIV/0!</v>
      </c>
      <c r="G67" s="115" t="e">
        <v>#DIV/0!</v>
      </c>
      <c r="H67" s="119"/>
      <c r="I67" s="119"/>
      <c r="J67" s="119"/>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row>
    <row r="68" spans="1:98" x14ac:dyDescent="0.35">
      <c r="A68" s="307"/>
      <c r="B68" s="148">
        <v>0</v>
      </c>
      <c r="C68" s="339">
        <v>0</v>
      </c>
      <c r="D68" s="339">
        <v>0</v>
      </c>
      <c r="E68" s="148" t="e">
        <v>#DIV/0!</v>
      </c>
      <c r="F68" s="339" t="e">
        <v>#DIV/0!</v>
      </c>
      <c r="G68" s="235" t="e">
        <v>#DIV/0!</v>
      </c>
      <c r="H68" s="119"/>
      <c r="I68" s="119"/>
      <c r="J68" s="119"/>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row>
    <row r="69" spans="1:98" x14ac:dyDescent="0.35">
      <c r="A69" s="307"/>
      <c r="B69" s="98">
        <v>0.13230278179022412</v>
      </c>
      <c r="C69" s="338">
        <v>7.9421979918748817E-2</v>
      </c>
      <c r="D69" s="338">
        <v>8.7683579631239419E-2</v>
      </c>
      <c r="E69" s="113" t="e">
        <v>#DIV/0!</v>
      </c>
      <c r="F69" s="376" t="e">
        <v>#DIV/0!</v>
      </c>
      <c r="G69" s="115" t="e">
        <v>#DIV/0!</v>
      </c>
      <c r="H69" s="119"/>
      <c r="I69" s="119"/>
      <c r="J69" s="119"/>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row>
    <row r="70" spans="1:98" x14ac:dyDescent="0.35">
      <c r="A70" s="307"/>
      <c r="B70" s="98">
        <v>0.87168044820638335</v>
      </c>
      <c r="C70" s="338">
        <v>0.93149898930346164</v>
      </c>
      <c r="D70" s="338">
        <v>1.1122479623609742</v>
      </c>
      <c r="E70" s="113" t="e">
        <v>#DIV/0!</v>
      </c>
      <c r="F70" s="376" t="e">
        <v>#DIV/0!</v>
      </c>
      <c r="G70" s="115" t="e">
        <v>#DIV/0!</v>
      </c>
      <c r="H70" s="119"/>
      <c r="I70" s="119"/>
      <c r="J70" s="119"/>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row>
    <row r="71" spans="1:98" x14ac:dyDescent="0.35">
      <c r="A71" s="307"/>
      <c r="B71" s="98">
        <v>0.56752604286173192</v>
      </c>
      <c r="C71" s="338">
        <v>0.54971322548534973</v>
      </c>
      <c r="D71" s="338">
        <v>0.47391331015747579</v>
      </c>
      <c r="E71" s="113" t="e">
        <v>#DIV/0!</v>
      </c>
      <c r="F71" s="376" t="e">
        <v>#DIV/0!</v>
      </c>
      <c r="G71" s="115" t="e">
        <v>#DIV/0!</v>
      </c>
      <c r="H71" s="119"/>
      <c r="I71" s="119"/>
      <c r="J71" s="119"/>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row>
    <row r="72" spans="1:98" x14ac:dyDescent="0.35">
      <c r="A72" s="307"/>
      <c r="B72" s="148" t="e">
        <v>#DIV/0!</v>
      </c>
      <c r="C72" s="339" t="e">
        <v>#DIV/0!</v>
      </c>
      <c r="D72" s="339" t="e">
        <v>#DIV/0!</v>
      </c>
      <c r="E72" s="148" t="e">
        <v>#DIV/0!</v>
      </c>
      <c r="F72" s="339" t="e">
        <v>#DIV/0!</v>
      </c>
      <c r="G72" s="235" t="e">
        <v>#DIV/0!</v>
      </c>
      <c r="H72" s="119"/>
      <c r="I72" s="119"/>
      <c r="J72" s="119"/>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row>
    <row r="73" spans="1:98" x14ac:dyDescent="0.35">
      <c r="A73" s="307"/>
      <c r="B73" s="98">
        <v>0.11476328385010565</v>
      </c>
      <c r="C73" s="338">
        <v>0.12286422153364251</v>
      </c>
      <c r="D73" s="338">
        <v>0.18170403224173198</v>
      </c>
      <c r="E73" s="113" t="e">
        <v>#DIV/0!</v>
      </c>
      <c r="F73" s="376" t="e">
        <v>#DIV/0!</v>
      </c>
      <c r="G73" s="115" t="e">
        <v>#DIV/0!</v>
      </c>
      <c r="H73" s="119"/>
      <c r="I73" s="119"/>
      <c r="J73" s="119"/>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row>
    <row r="74" spans="1:98" x14ac:dyDescent="0.35">
      <c r="A74" s="307"/>
      <c r="B74" s="98">
        <v>0.41738093463516435</v>
      </c>
      <c r="C74" s="338">
        <v>1.4840182648401827</v>
      </c>
      <c r="D74" s="338">
        <v>11.724600638977636</v>
      </c>
      <c r="E74" s="113" t="e">
        <v>#DIV/0!</v>
      </c>
      <c r="F74" s="376" t="e">
        <v>#DIV/0!</v>
      </c>
      <c r="G74" s="115" t="e">
        <v>#DIV/0!</v>
      </c>
      <c r="H74" s="119"/>
      <c r="I74" s="119"/>
      <c r="J74" s="119"/>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row>
    <row r="75" spans="1:98" x14ac:dyDescent="0.35">
      <c r="A75" s="307"/>
      <c r="B75" s="98">
        <v>0.32675787464206174</v>
      </c>
      <c r="C75" s="338">
        <v>0.23235031277926721</v>
      </c>
      <c r="D75" s="338">
        <v>4.7377716347999692E-2</v>
      </c>
      <c r="E75" s="113" t="e">
        <v>#DIV/0!</v>
      </c>
      <c r="F75" s="376" t="e">
        <v>#DIV/0!</v>
      </c>
      <c r="G75" s="115" t="e">
        <v>#DIV/0!</v>
      </c>
      <c r="H75" s="119"/>
      <c r="I75" s="119"/>
      <c r="J75" s="119"/>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row>
    <row r="76" spans="1:98" x14ac:dyDescent="0.35">
      <c r="A76" s="307"/>
      <c r="B76" s="236" t="e">
        <v>#DIV/0!</v>
      </c>
      <c r="C76" s="237" t="e">
        <v>#DIV/0!</v>
      </c>
      <c r="D76" s="237" t="e">
        <v>#DIV/0!</v>
      </c>
      <c r="E76" s="236" t="e">
        <v>#DIV/0!</v>
      </c>
      <c r="F76" s="237" t="e">
        <v>#DIV/0!</v>
      </c>
      <c r="G76" s="238" t="e">
        <v>#DIV/0!</v>
      </c>
      <c r="H76" s="119"/>
      <c r="I76" s="119"/>
      <c r="J76" s="119"/>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row>
    <row r="77" spans="1:98" x14ac:dyDescent="0.3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row>
    <row r="78" spans="1:98" x14ac:dyDescent="0.3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row>
    <row r="79" spans="1:98" ht="23.5" customHeight="1" x14ac:dyDescent="0.35">
      <c r="A79" s="106" t="s">
        <v>115</v>
      </c>
      <c r="B79" s="410" t="s">
        <v>116</v>
      </c>
      <c r="C79" s="410"/>
      <c r="D79" s="410"/>
      <c r="E79" s="410"/>
      <c r="F79" s="410"/>
      <c r="G79" s="410"/>
      <c r="H79" s="410"/>
      <c r="I79" s="410"/>
      <c r="J79" s="410"/>
      <c r="K79" s="410"/>
      <c r="L79" s="410"/>
      <c r="M79" s="410"/>
      <c r="N79" s="410"/>
      <c r="O79" s="410"/>
      <c r="P79" s="410"/>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row>
    <row r="80" spans="1:98" ht="21" customHeight="1" x14ac:dyDescent="0.35">
      <c r="A80" s="76"/>
      <c r="B80" s="411" t="s">
        <v>103</v>
      </c>
      <c r="C80" s="412"/>
      <c r="D80" s="413"/>
      <c r="E80" s="411" t="s">
        <v>104</v>
      </c>
      <c r="F80" s="412"/>
      <c r="G80" s="413"/>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row>
    <row r="81" spans="1:98" x14ac:dyDescent="0.35">
      <c r="A81" s="307"/>
      <c r="B81" s="95" t="s">
        <v>107</v>
      </c>
      <c r="C81" s="96" t="s">
        <v>108</v>
      </c>
      <c r="D81" s="97" t="s">
        <v>109</v>
      </c>
      <c r="E81" s="107" t="s">
        <v>107</v>
      </c>
      <c r="F81" s="108" t="s">
        <v>108</v>
      </c>
      <c r="G81" s="109" t="s">
        <v>109</v>
      </c>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row>
    <row r="82" spans="1:98" x14ac:dyDescent="0.35">
      <c r="A82" s="307"/>
      <c r="B82" s="120">
        <v>283100</v>
      </c>
      <c r="C82" s="373">
        <v>250600</v>
      </c>
      <c r="D82" s="101">
        <v>278400</v>
      </c>
      <c r="E82" s="160">
        <v>297000</v>
      </c>
      <c r="F82" s="161">
        <v>260300</v>
      </c>
      <c r="G82" s="162">
        <v>298300</v>
      </c>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row>
    <row r="83" spans="1:98" x14ac:dyDescent="0.35">
      <c r="A83" s="307"/>
      <c r="B83" s="126">
        <v>0</v>
      </c>
      <c r="C83" s="374">
        <v>0</v>
      </c>
      <c r="D83" s="125">
        <v>0</v>
      </c>
      <c r="E83" s="126">
        <v>0</v>
      </c>
      <c r="F83" s="374">
        <v>0</v>
      </c>
      <c r="G83" s="125">
        <v>0</v>
      </c>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row>
    <row r="84" spans="1:98" x14ac:dyDescent="0.35">
      <c r="A84" s="307"/>
      <c r="B84" s="120">
        <v>957798</v>
      </c>
      <c r="C84" s="373">
        <v>945414</v>
      </c>
      <c r="D84" s="101">
        <v>850124</v>
      </c>
      <c r="E84" s="163">
        <v>0</v>
      </c>
      <c r="F84" s="379">
        <v>0</v>
      </c>
      <c r="G84" s="164">
        <v>0</v>
      </c>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row>
    <row r="85" spans="1:98" x14ac:dyDescent="0.35">
      <c r="A85" s="307"/>
      <c r="B85" s="165">
        <v>181420</v>
      </c>
      <c r="C85" s="378">
        <v>202924</v>
      </c>
      <c r="D85" s="166">
        <v>216722</v>
      </c>
      <c r="E85" s="163">
        <v>0</v>
      </c>
      <c r="F85" s="379">
        <v>0</v>
      </c>
      <c r="G85" s="164">
        <v>0</v>
      </c>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row>
    <row r="86" spans="1:98" x14ac:dyDescent="0.35">
      <c r="A86" s="307"/>
      <c r="B86" s="120">
        <v>82445</v>
      </c>
      <c r="C86" s="373">
        <v>91205</v>
      </c>
      <c r="D86" s="101">
        <v>74777</v>
      </c>
      <c r="E86" s="163">
        <v>82979</v>
      </c>
      <c r="F86" s="379">
        <v>91590</v>
      </c>
      <c r="G86" s="164">
        <v>75563</v>
      </c>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row>
    <row r="87" spans="1:98" x14ac:dyDescent="0.35">
      <c r="A87" s="307"/>
      <c r="B87" s="126">
        <v>0</v>
      </c>
      <c r="C87" s="374">
        <v>0</v>
      </c>
      <c r="D87" s="125">
        <v>0</v>
      </c>
      <c r="E87" s="163">
        <v>3693877</v>
      </c>
      <c r="F87" s="379">
        <v>674264</v>
      </c>
      <c r="G87" s="164">
        <v>96002</v>
      </c>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row>
    <row r="88" spans="1:98" x14ac:dyDescent="0.35">
      <c r="A88" s="307"/>
      <c r="B88" s="120">
        <v>102639</v>
      </c>
      <c r="C88" s="373">
        <v>113591</v>
      </c>
      <c r="D88" s="101">
        <v>117170</v>
      </c>
      <c r="E88" s="163">
        <v>0</v>
      </c>
      <c r="F88" s="379">
        <v>0</v>
      </c>
      <c r="G88" s="164">
        <v>0</v>
      </c>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row>
    <row r="89" spans="1:98" x14ac:dyDescent="0.35">
      <c r="A89" s="307"/>
      <c r="B89" s="165">
        <v>7500</v>
      </c>
      <c r="C89" s="378">
        <v>7700</v>
      </c>
      <c r="D89" s="166">
        <v>7950</v>
      </c>
      <c r="E89" s="163">
        <v>69903</v>
      </c>
      <c r="F89" s="379">
        <v>65194</v>
      </c>
      <c r="G89" s="164">
        <v>206198</v>
      </c>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row>
    <row r="90" spans="1:98" x14ac:dyDescent="0.35">
      <c r="A90" s="307"/>
      <c r="B90" s="165">
        <v>164000</v>
      </c>
      <c r="C90" s="378">
        <v>164000</v>
      </c>
      <c r="D90" s="166">
        <v>164000</v>
      </c>
      <c r="E90" s="163">
        <v>0</v>
      </c>
      <c r="F90" s="379">
        <v>0</v>
      </c>
      <c r="G90" s="164">
        <v>0</v>
      </c>
      <c r="H90" s="234"/>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row>
    <row r="91" spans="1:98" x14ac:dyDescent="0.35">
      <c r="A91" s="307"/>
      <c r="B91" s="120">
        <v>373957.891</v>
      </c>
      <c r="C91" s="373">
        <v>487620.46899999998</v>
      </c>
      <c r="D91" s="101">
        <v>611524.46499999997</v>
      </c>
      <c r="E91" s="163">
        <v>0</v>
      </c>
      <c r="F91" s="379">
        <v>0</v>
      </c>
      <c r="G91" s="164">
        <v>0</v>
      </c>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row>
    <row r="92" spans="1:98" x14ac:dyDescent="0.35">
      <c r="A92" s="307"/>
      <c r="B92" s="120">
        <v>10374.607</v>
      </c>
      <c r="C92" s="373">
        <v>10305.126</v>
      </c>
      <c r="D92" s="101">
        <v>39988.400999999998</v>
      </c>
      <c r="E92" s="163">
        <v>0</v>
      </c>
      <c r="F92" s="379">
        <v>0</v>
      </c>
      <c r="G92" s="164">
        <v>0</v>
      </c>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row>
    <row r="93" spans="1:98" x14ac:dyDescent="0.35">
      <c r="A93" s="307"/>
      <c r="B93" s="126">
        <v>0</v>
      </c>
      <c r="C93" s="374">
        <v>0</v>
      </c>
      <c r="D93" s="125">
        <v>0</v>
      </c>
      <c r="E93" s="126">
        <v>0</v>
      </c>
      <c r="F93" s="374">
        <v>0</v>
      </c>
      <c r="G93" s="125">
        <v>0</v>
      </c>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row>
    <row r="94" spans="1:98" x14ac:dyDescent="0.35">
      <c r="A94" s="307"/>
      <c r="B94" s="126">
        <v>247882.61106</v>
      </c>
      <c r="C94" s="374">
        <v>265973.03324999998</v>
      </c>
      <c r="D94" s="125">
        <v>344909.29136999999</v>
      </c>
      <c r="E94" s="126">
        <v>0</v>
      </c>
      <c r="F94" s="374">
        <v>0</v>
      </c>
      <c r="G94" s="125">
        <v>0</v>
      </c>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row>
    <row r="95" spans="1:98" x14ac:dyDescent="0.35">
      <c r="A95" s="307"/>
      <c r="B95" s="120">
        <v>6652</v>
      </c>
      <c r="C95" s="373">
        <v>8612</v>
      </c>
      <c r="D95" s="101">
        <v>4173</v>
      </c>
      <c r="E95" s="163">
        <v>0</v>
      </c>
      <c r="F95" s="379">
        <v>0</v>
      </c>
      <c r="G95" s="164">
        <v>0</v>
      </c>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row>
    <row r="96" spans="1:98" x14ac:dyDescent="0.35">
      <c r="A96" s="307"/>
      <c r="B96" s="120">
        <v>55119</v>
      </c>
      <c r="C96" s="373">
        <v>53150</v>
      </c>
      <c r="D96" s="101">
        <v>134157</v>
      </c>
      <c r="E96" s="165"/>
      <c r="F96" s="378"/>
      <c r="G96" s="166"/>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row>
    <row r="97" spans="1:98" x14ac:dyDescent="0.35">
      <c r="A97" s="307"/>
      <c r="B97" s="120">
        <v>156029</v>
      </c>
      <c r="C97" s="373">
        <v>201025</v>
      </c>
      <c r="D97" s="101">
        <v>206979</v>
      </c>
      <c r="E97" s="165"/>
      <c r="F97" s="378"/>
      <c r="G97" s="166"/>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row>
    <row r="98" spans="1:98" x14ac:dyDescent="0.35">
      <c r="A98" s="307"/>
      <c r="B98" s="120">
        <v>12302</v>
      </c>
      <c r="C98" s="373">
        <v>14309</v>
      </c>
      <c r="D98" s="101">
        <v>16120</v>
      </c>
      <c r="E98" s="165"/>
      <c r="F98" s="378"/>
      <c r="G98" s="166"/>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row>
    <row r="99" spans="1:98" x14ac:dyDescent="0.35">
      <c r="A99" s="307"/>
      <c r="B99" s="120">
        <v>12591</v>
      </c>
      <c r="C99" s="373">
        <v>32370</v>
      </c>
      <c r="D99" s="101">
        <v>16299</v>
      </c>
      <c r="E99" s="165"/>
      <c r="F99" s="378"/>
      <c r="G99" s="166"/>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row>
    <row r="100" spans="1:98" x14ac:dyDescent="0.35">
      <c r="A100" s="307"/>
      <c r="B100" s="120">
        <v>9505</v>
      </c>
      <c r="C100" s="373">
        <v>9358</v>
      </c>
      <c r="D100" s="101">
        <v>14684</v>
      </c>
      <c r="E100" s="165"/>
      <c r="F100" s="378"/>
      <c r="G100" s="166"/>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row>
    <row r="101" spans="1:98" x14ac:dyDescent="0.35">
      <c r="A101" s="307"/>
      <c r="B101" s="120">
        <v>14524.632</v>
      </c>
      <c r="C101" s="373">
        <v>11997.915000000001</v>
      </c>
      <c r="D101" s="101">
        <v>14876.431</v>
      </c>
      <c r="E101" s="165"/>
      <c r="F101" s="378"/>
      <c r="G101" s="166"/>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row>
    <row r="102" spans="1:98" x14ac:dyDescent="0.35">
      <c r="A102" s="307"/>
      <c r="B102" s="120">
        <v>371183</v>
      </c>
      <c r="C102" s="373">
        <v>482299</v>
      </c>
      <c r="D102" s="101">
        <v>388082</v>
      </c>
      <c r="E102" s="165"/>
      <c r="F102" s="378"/>
      <c r="G102" s="166"/>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row>
    <row r="103" spans="1:98" x14ac:dyDescent="0.35">
      <c r="A103" s="307"/>
      <c r="B103" s="120">
        <v>3492</v>
      </c>
      <c r="C103" s="373">
        <v>4029</v>
      </c>
      <c r="D103" s="101">
        <v>8369</v>
      </c>
      <c r="E103" s="165"/>
      <c r="F103" s="378"/>
      <c r="G103" s="166"/>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row>
    <row r="104" spans="1:98" x14ac:dyDescent="0.35">
      <c r="A104" s="307"/>
      <c r="B104" s="120">
        <v>293307.89288</v>
      </c>
      <c r="C104" s="373">
        <v>292494.66350999998</v>
      </c>
      <c r="D104" s="101">
        <v>193370.79785999999</v>
      </c>
      <c r="E104" s="165"/>
      <c r="F104" s="378"/>
      <c r="G104" s="166"/>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row>
    <row r="105" spans="1:98" x14ac:dyDescent="0.35">
      <c r="A105" s="307"/>
      <c r="B105" s="120">
        <v>653378</v>
      </c>
      <c r="C105" s="373">
        <v>678516</v>
      </c>
      <c r="D105" s="101">
        <v>989443</v>
      </c>
      <c r="E105" s="165"/>
      <c r="F105" s="378"/>
      <c r="G105" s="166"/>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row>
    <row r="106" spans="1:98" x14ac:dyDescent="0.35">
      <c r="A106" s="307"/>
      <c r="B106" s="126">
        <v>180882</v>
      </c>
      <c r="C106" s="374">
        <v>202389</v>
      </c>
      <c r="D106" s="125">
        <v>216140</v>
      </c>
      <c r="E106" s="165"/>
      <c r="F106" s="378"/>
      <c r="G106" s="166"/>
      <c r="H106" s="234"/>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row>
    <row r="107" spans="1:98" x14ac:dyDescent="0.35">
      <c r="A107" s="307"/>
      <c r="B107" s="126">
        <v>0</v>
      </c>
      <c r="C107" s="374">
        <v>0</v>
      </c>
      <c r="D107" s="125">
        <v>0</v>
      </c>
      <c r="E107" s="165"/>
      <c r="F107" s="378"/>
      <c r="G107" s="166"/>
      <c r="H107" s="234"/>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row>
    <row r="108" spans="1:98" x14ac:dyDescent="0.35">
      <c r="A108" s="307"/>
      <c r="B108" s="120">
        <v>62403</v>
      </c>
      <c r="C108" s="373">
        <v>57494</v>
      </c>
      <c r="D108" s="101">
        <v>192248</v>
      </c>
      <c r="E108" s="165"/>
      <c r="F108" s="378"/>
      <c r="G108" s="166"/>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row>
    <row r="109" spans="1:98" x14ac:dyDescent="0.35">
      <c r="A109" s="307"/>
      <c r="B109" s="120">
        <v>131035</v>
      </c>
      <c r="C109" s="373">
        <v>147022</v>
      </c>
      <c r="D109" s="101">
        <v>114591</v>
      </c>
      <c r="E109" s="165"/>
      <c r="F109" s="378"/>
      <c r="G109" s="166"/>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row>
    <row r="110" spans="1:98" x14ac:dyDescent="0.35">
      <c r="A110" s="307"/>
      <c r="B110" s="120">
        <v>754826</v>
      </c>
      <c r="C110" s="373">
        <v>577066</v>
      </c>
      <c r="D110" s="101">
        <v>623437</v>
      </c>
      <c r="E110" s="165"/>
      <c r="F110" s="378"/>
      <c r="G110" s="166"/>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row>
    <row r="111" spans="1:98" x14ac:dyDescent="0.35">
      <c r="A111" s="307"/>
      <c r="B111" s="126">
        <v>0</v>
      </c>
      <c r="C111" s="374">
        <v>0</v>
      </c>
      <c r="D111" s="125">
        <v>0</v>
      </c>
      <c r="E111" s="165"/>
      <c r="F111" s="378"/>
      <c r="G111" s="166"/>
      <c r="H111" s="234"/>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row>
    <row r="112" spans="1:98" x14ac:dyDescent="0.35">
      <c r="A112" s="307"/>
      <c r="B112" s="120">
        <v>99515</v>
      </c>
      <c r="C112" s="373">
        <v>105463</v>
      </c>
      <c r="D112" s="101">
        <v>130060</v>
      </c>
      <c r="E112" s="165"/>
      <c r="F112" s="378"/>
      <c r="G112" s="166"/>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row>
    <row r="113" spans="1:98" x14ac:dyDescent="0.35">
      <c r="A113" s="307"/>
      <c r="B113" s="120">
        <v>4472</v>
      </c>
      <c r="C113" s="373">
        <v>4015</v>
      </c>
      <c r="D113" s="101">
        <v>104206</v>
      </c>
      <c r="E113" s="165"/>
      <c r="F113" s="378"/>
      <c r="G113" s="166"/>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row>
    <row r="114" spans="1:98" x14ac:dyDescent="0.35">
      <c r="A114" s="307"/>
      <c r="B114" s="120">
        <v>7412</v>
      </c>
      <c r="C114" s="373">
        <v>12270</v>
      </c>
      <c r="D114" s="101">
        <v>10118</v>
      </c>
      <c r="E114" s="165"/>
      <c r="F114" s="378"/>
      <c r="G114" s="166"/>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row>
    <row r="115" spans="1:98" x14ac:dyDescent="0.35">
      <c r="A115" s="307"/>
      <c r="B115" s="241">
        <v>0</v>
      </c>
      <c r="C115" s="239">
        <v>0</v>
      </c>
      <c r="D115" s="240">
        <v>0</v>
      </c>
      <c r="E115" s="167"/>
      <c r="F115" s="168"/>
      <c r="G115" s="169"/>
      <c r="H115" s="234"/>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row>
    <row r="116" spans="1:98" x14ac:dyDescent="0.3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row>
    <row r="117" spans="1:98" x14ac:dyDescent="0.3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row>
    <row r="118" spans="1:98" ht="23.5" customHeight="1" x14ac:dyDescent="0.35">
      <c r="A118" s="106" t="s">
        <v>117</v>
      </c>
      <c r="B118" s="410" t="s">
        <v>118</v>
      </c>
      <c r="C118" s="410"/>
      <c r="D118" s="410"/>
      <c r="E118" s="410"/>
      <c r="F118" s="410"/>
      <c r="G118" s="410"/>
      <c r="H118" s="410"/>
      <c r="I118" s="410"/>
      <c r="J118" s="410"/>
      <c r="K118" s="410"/>
      <c r="L118" s="410"/>
      <c r="M118" s="410"/>
      <c r="N118" s="410"/>
      <c r="O118" s="410"/>
      <c r="P118" s="410"/>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row>
    <row r="119" spans="1:98" ht="23.5" customHeight="1" x14ac:dyDescent="0.5">
      <c r="A119" s="106"/>
      <c r="B119" s="414" t="s">
        <v>119</v>
      </c>
      <c r="C119" s="415"/>
      <c r="D119" s="415"/>
      <c r="E119" s="415"/>
      <c r="F119" s="415"/>
      <c r="G119" s="415"/>
      <c r="H119" s="415"/>
      <c r="I119" s="415"/>
      <c r="J119" s="416"/>
      <c r="K119" s="414" t="s">
        <v>120</v>
      </c>
      <c r="L119" s="415"/>
      <c r="M119" s="415"/>
      <c r="N119" s="415"/>
      <c r="O119" s="415"/>
      <c r="P119" s="416"/>
      <c r="Q119" s="2"/>
      <c r="R119" s="121"/>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row>
    <row r="120" spans="1:98" ht="21" customHeight="1" x14ac:dyDescent="0.35">
      <c r="A120" s="76"/>
      <c r="B120" s="411" t="s">
        <v>103</v>
      </c>
      <c r="C120" s="412"/>
      <c r="D120" s="413"/>
      <c r="E120" s="411" t="s">
        <v>121</v>
      </c>
      <c r="F120" s="412"/>
      <c r="G120" s="413"/>
      <c r="H120" s="411" t="s">
        <v>122</v>
      </c>
      <c r="I120" s="412"/>
      <c r="J120" s="413"/>
      <c r="K120" s="411" t="s">
        <v>103</v>
      </c>
      <c r="L120" s="412"/>
      <c r="M120" s="413"/>
      <c r="N120" s="411" t="s">
        <v>104</v>
      </c>
      <c r="O120" s="412"/>
      <c r="P120" s="413"/>
      <c r="Q120" s="2"/>
      <c r="R120" s="123"/>
      <c r="S120" s="123"/>
      <c r="T120" s="123"/>
      <c r="U120" s="123"/>
      <c r="V120" s="123"/>
      <c r="W120" s="123"/>
      <c r="X120" s="123"/>
      <c r="Y120" s="123"/>
      <c r="Z120" s="123"/>
      <c r="AA120" s="123"/>
      <c r="AB120" s="123"/>
      <c r="AC120" s="123"/>
      <c r="AD120" s="123"/>
      <c r="AE120" s="123"/>
      <c r="AF120" s="123"/>
      <c r="AG120" s="123"/>
      <c r="AH120" s="123"/>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row>
    <row r="121" spans="1:98" ht="15.65" customHeight="1" x14ac:dyDescent="0.35">
      <c r="B121" s="95" t="s">
        <v>107</v>
      </c>
      <c r="C121" s="96" t="s">
        <v>108</v>
      </c>
      <c r="D121" s="97" t="s">
        <v>109</v>
      </c>
      <c r="E121" s="107" t="s">
        <v>107</v>
      </c>
      <c r="F121" s="108" t="s">
        <v>108</v>
      </c>
      <c r="G121" s="109" t="s">
        <v>109</v>
      </c>
      <c r="H121" s="95" t="s">
        <v>107</v>
      </c>
      <c r="I121" s="96" t="s">
        <v>108</v>
      </c>
      <c r="J121" s="97" t="s">
        <v>109</v>
      </c>
      <c r="K121" s="95" t="s">
        <v>123</v>
      </c>
      <c r="L121" s="96" t="s">
        <v>124</v>
      </c>
      <c r="M121" s="97" t="s">
        <v>125</v>
      </c>
      <c r="N121" s="95" t="s">
        <v>123</v>
      </c>
      <c r="O121" s="96" t="s">
        <v>124</v>
      </c>
      <c r="P121" s="97" t="s">
        <v>125</v>
      </c>
      <c r="Q121" s="2"/>
      <c r="R121" s="123"/>
      <c r="S121" s="123"/>
      <c r="T121" s="123"/>
      <c r="U121" s="123"/>
      <c r="V121" s="123"/>
      <c r="W121" s="123"/>
      <c r="X121" s="123"/>
      <c r="Y121" s="123"/>
      <c r="Z121" s="123"/>
      <c r="AA121" s="123"/>
      <c r="AB121" s="123"/>
      <c r="AC121" s="123"/>
      <c r="AD121" s="123"/>
      <c r="AE121" s="123"/>
      <c r="AF121" s="123"/>
      <c r="AG121" s="123"/>
      <c r="AH121" s="123"/>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row>
    <row r="122" spans="1:98" ht="15.65" customHeight="1" x14ac:dyDescent="0.35">
      <c r="A122" s="2"/>
      <c r="B122" s="120">
        <v>112097</v>
      </c>
      <c r="C122" s="100">
        <v>147972</v>
      </c>
      <c r="D122" s="101">
        <v>227616</v>
      </c>
      <c r="E122" s="120">
        <v>0</v>
      </c>
      <c r="F122" s="100">
        <v>0</v>
      </c>
      <c r="G122" s="101">
        <v>27992</v>
      </c>
      <c r="H122" s="120">
        <v>112097</v>
      </c>
      <c r="I122" s="100">
        <v>147972</v>
      </c>
      <c r="J122" s="101">
        <v>199624</v>
      </c>
      <c r="K122" s="120">
        <v>225051</v>
      </c>
      <c r="L122" s="100">
        <v>305936</v>
      </c>
      <c r="M122" s="101">
        <v>300000</v>
      </c>
      <c r="N122" s="120">
        <v>0</v>
      </c>
      <c r="O122" s="100">
        <v>0</v>
      </c>
      <c r="P122" s="101">
        <v>0</v>
      </c>
      <c r="Q122" s="2"/>
      <c r="R122" s="123"/>
      <c r="S122" s="123"/>
      <c r="T122" s="123"/>
      <c r="U122" s="123"/>
      <c r="V122" s="123"/>
      <c r="W122" s="123"/>
      <c r="X122" s="123"/>
      <c r="Y122" s="123"/>
      <c r="Z122" s="123"/>
      <c r="AA122" s="123"/>
      <c r="AB122" s="123"/>
      <c r="AC122" s="123"/>
      <c r="AD122" s="123"/>
      <c r="AE122" s="123"/>
      <c r="AF122" s="123"/>
      <c r="AG122" s="123"/>
      <c r="AH122" s="123"/>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row>
    <row r="123" spans="1:98" ht="15.65" customHeight="1" x14ac:dyDescent="0.35">
      <c r="A123" s="2"/>
      <c r="B123" s="120">
        <v>18696</v>
      </c>
      <c r="C123" s="100">
        <v>2912</v>
      </c>
      <c r="D123" s="101">
        <v>28280</v>
      </c>
      <c r="E123" s="120">
        <v>0</v>
      </c>
      <c r="F123" s="100">
        <v>0</v>
      </c>
      <c r="G123" s="101">
        <v>0</v>
      </c>
      <c r="H123" s="120">
        <v>18696</v>
      </c>
      <c r="I123" s="100">
        <v>2912</v>
      </c>
      <c r="J123" s="101">
        <v>28280</v>
      </c>
      <c r="K123" s="120">
        <v>0</v>
      </c>
      <c r="L123" s="100">
        <v>0</v>
      </c>
      <c r="M123" s="101">
        <v>0</v>
      </c>
      <c r="N123" s="120">
        <v>0</v>
      </c>
      <c r="O123" s="100">
        <v>0</v>
      </c>
      <c r="P123" s="101">
        <v>0</v>
      </c>
      <c r="Q123" s="2"/>
      <c r="R123" s="123"/>
      <c r="S123" s="123"/>
      <c r="T123" s="123"/>
      <c r="U123" s="123"/>
      <c r="V123" s="123"/>
      <c r="W123" s="123"/>
      <c r="X123" s="123"/>
      <c r="Y123" s="123"/>
      <c r="Z123" s="123"/>
      <c r="AA123" s="123"/>
      <c r="AB123" s="123"/>
      <c r="AC123" s="123"/>
      <c r="AD123" s="123"/>
      <c r="AE123" s="123"/>
      <c r="AF123" s="123"/>
      <c r="AG123" s="123"/>
      <c r="AH123" s="123"/>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row>
    <row r="124" spans="1:98" ht="15.65" customHeight="1" x14ac:dyDescent="0.35">
      <c r="A124" s="2"/>
      <c r="B124" s="120">
        <v>0</v>
      </c>
      <c r="C124" s="100">
        <v>0</v>
      </c>
      <c r="D124" s="101">
        <v>0</v>
      </c>
      <c r="E124" s="120">
        <v>0</v>
      </c>
      <c r="F124" s="100">
        <v>0</v>
      </c>
      <c r="G124" s="101">
        <v>0</v>
      </c>
      <c r="H124" s="120">
        <v>0</v>
      </c>
      <c r="I124" s="100">
        <v>0</v>
      </c>
      <c r="J124" s="101">
        <v>0</v>
      </c>
      <c r="K124" s="120">
        <v>0</v>
      </c>
      <c r="L124" s="100">
        <v>0</v>
      </c>
      <c r="M124" s="101">
        <v>0</v>
      </c>
      <c r="N124" s="120">
        <v>0</v>
      </c>
      <c r="O124" s="100">
        <v>0</v>
      </c>
      <c r="P124" s="101">
        <v>0</v>
      </c>
      <c r="Q124" s="2"/>
      <c r="R124" s="123"/>
      <c r="S124" s="123"/>
      <c r="T124" s="123"/>
      <c r="U124" s="123"/>
      <c r="V124" s="123"/>
      <c r="W124" s="123"/>
      <c r="X124" s="123"/>
      <c r="Y124" s="123"/>
      <c r="Z124" s="123"/>
      <c r="AA124" s="123"/>
      <c r="AB124" s="123"/>
      <c r="AC124" s="123"/>
      <c r="AD124" s="123"/>
      <c r="AE124" s="123"/>
      <c r="AF124" s="123"/>
      <c r="AG124" s="123"/>
      <c r="AH124" s="123"/>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row>
    <row r="125" spans="1:98" ht="15.65" customHeight="1" x14ac:dyDescent="0.35">
      <c r="A125" s="2"/>
      <c r="B125" s="120">
        <v>8432</v>
      </c>
      <c r="C125" s="100">
        <v>57590.01</v>
      </c>
      <c r="D125" s="101">
        <v>25757.602419999999</v>
      </c>
      <c r="E125" s="120">
        <v>0</v>
      </c>
      <c r="F125" s="100">
        <v>0</v>
      </c>
      <c r="G125" s="101">
        <v>0</v>
      </c>
      <c r="H125" s="120">
        <v>8432</v>
      </c>
      <c r="I125" s="100">
        <v>57590.01</v>
      </c>
      <c r="J125" s="101">
        <v>25757.602419999999</v>
      </c>
      <c r="K125" s="120">
        <v>22662.796550000003</v>
      </c>
      <c r="L125" s="100">
        <v>327830</v>
      </c>
      <c r="M125" s="101">
        <v>27793.97997</v>
      </c>
      <c r="N125" s="120">
        <v>0</v>
      </c>
      <c r="O125" s="100">
        <v>0</v>
      </c>
      <c r="P125" s="101">
        <v>0</v>
      </c>
      <c r="Q125" s="2"/>
      <c r="R125" s="123"/>
      <c r="S125" s="123"/>
      <c r="T125" s="123"/>
      <c r="U125" s="123"/>
      <c r="V125" s="123"/>
      <c r="W125" s="123"/>
      <c r="X125" s="123"/>
      <c r="Y125" s="123"/>
      <c r="Z125" s="123"/>
      <c r="AA125" s="123"/>
      <c r="AB125" s="123"/>
      <c r="AC125" s="123"/>
      <c r="AD125" s="123"/>
      <c r="AE125" s="123"/>
      <c r="AF125" s="123"/>
      <c r="AG125" s="123"/>
      <c r="AH125" s="123"/>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row>
    <row r="126" spans="1:98" ht="15.65" customHeight="1" x14ac:dyDescent="0.35">
      <c r="A126" s="2"/>
      <c r="B126" s="120">
        <v>0</v>
      </c>
      <c r="C126" s="100">
        <v>0</v>
      </c>
      <c r="D126" s="101">
        <v>0</v>
      </c>
      <c r="E126" s="120">
        <v>0</v>
      </c>
      <c r="F126" s="100">
        <v>0</v>
      </c>
      <c r="G126" s="101">
        <v>0</v>
      </c>
      <c r="H126" s="120">
        <v>0</v>
      </c>
      <c r="I126" s="100">
        <v>0</v>
      </c>
      <c r="J126" s="101">
        <v>0</v>
      </c>
      <c r="K126" s="120">
        <v>251970</v>
      </c>
      <c r="L126" s="100">
        <v>618776</v>
      </c>
      <c r="M126" s="101">
        <v>136882</v>
      </c>
      <c r="N126" s="120">
        <v>251970</v>
      </c>
      <c r="O126" s="100">
        <v>618776</v>
      </c>
      <c r="P126" s="101">
        <v>136882</v>
      </c>
      <c r="Q126" s="2"/>
      <c r="R126" s="123"/>
      <c r="S126" s="123"/>
      <c r="T126" s="123"/>
      <c r="U126" s="123"/>
      <c r="V126" s="123"/>
      <c r="W126" s="123"/>
      <c r="X126" s="123"/>
      <c r="Y126" s="123"/>
      <c r="Z126" s="123"/>
      <c r="AA126" s="123"/>
      <c r="AB126" s="123"/>
      <c r="AC126" s="123"/>
      <c r="AD126" s="123"/>
      <c r="AE126" s="123"/>
      <c r="AF126" s="123"/>
      <c r="AG126" s="123"/>
      <c r="AH126" s="123"/>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row>
    <row r="127" spans="1:98" x14ac:dyDescent="0.35">
      <c r="A127" s="2"/>
      <c r="B127" s="120">
        <v>0</v>
      </c>
      <c r="C127" s="100">
        <v>0</v>
      </c>
      <c r="D127" s="101">
        <v>0</v>
      </c>
      <c r="E127" s="120">
        <v>0</v>
      </c>
      <c r="F127" s="100">
        <v>0</v>
      </c>
      <c r="G127" s="101">
        <v>0</v>
      </c>
      <c r="H127" s="120">
        <v>0</v>
      </c>
      <c r="I127" s="100">
        <v>0</v>
      </c>
      <c r="J127" s="101">
        <v>0</v>
      </c>
      <c r="K127" s="120">
        <v>0</v>
      </c>
      <c r="L127" s="100">
        <v>0</v>
      </c>
      <c r="M127" s="101">
        <v>0</v>
      </c>
      <c r="N127" s="120">
        <v>0</v>
      </c>
      <c r="O127" s="100">
        <v>0</v>
      </c>
      <c r="P127" s="101">
        <v>0</v>
      </c>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row>
    <row r="128" spans="1:98" x14ac:dyDescent="0.35">
      <c r="A128" s="2"/>
      <c r="B128" s="120">
        <v>224</v>
      </c>
      <c r="C128" s="100">
        <v>251</v>
      </c>
      <c r="D128" s="101">
        <v>210</v>
      </c>
      <c r="E128" s="120">
        <v>0</v>
      </c>
      <c r="F128" s="100">
        <v>0</v>
      </c>
      <c r="G128" s="101">
        <v>0</v>
      </c>
      <c r="H128" s="120">
        <v>224</v>
      </c>
      <c r="I128" s="100">
        <v>251</v>
      </c>
      <c r="J128" s="101">
        <v>210</v>
      </c>
      <c r="K128" s="120">
        <v>102</v>
      </c>
      <c r="L128" s="100">
        <v>0</v>
      </c>
      <c r="M128" s="101">
        <v>0</v>
      </c>
      <c r="N128" s="120">
        <v>270</v>
      </c>
      <c r="O128" s="100">
        <v>0</v>
      </c>
      <c r="P128" s="101">
        <v>0</v>
      </c>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row>
    <row r="129" spans="1:98" x14ac:dyDescent="0.35">
      <c r="A129" s="2"/>
      <c r="B129" s="369">
        <v>784</v>
      </c>
      <c r="C129" s="370">
        <v>857</v>
      </c>
      <c r="D129" s="371">
        <v>56363</v>
      </c>
      <c r="E129" s="369">
        <v>0</v>
      </c>
      <c r="F129" s="370">
        <v>0</v>
      </c>
      <c r="G129" s="371">
        <v>0</v>
      </c>
      <c r="H129" s="369">
        <v>784</v>
      </c>
      <c r="I129" s="370">
        <v>857</v>
      </c>
      <c r="J129" s="371">
        <v>56363</v>
      </c>
      <c r="K129" s="120">
        <v>0</v>
      </c>
      <c r="L129" s="100">
        <v>1069000</v>
      </c>
      <c r="M129" s="101">
        <v>1460470</v>
      </c>
      <c r="N129" s="120" t="s">
        <v>413</v>
      </c>
      <c r="O129" s="100" t="s">
        <v>413</v>
      </c>
      <c r="P129" s="101" t="s">
        <v>413</v>
      </c>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row>
    <row r="130" spans="1:98" x14ac:dyDescent="0.35">
      <c r="A130" s="2"/>
      <c r="B130" s="369">
        <v>9318</v>
      </c>
      <c r="C130" s="370">
        <v>1849</v>
      </c>
      <c r="D130" s="371">
        <v>2639</v>
      </c>
      <c r="E130" s="369">
        <v>0</v>
      </c>
      <c r="F130" s="370">
        <v>0</v>
      </c>
      <c r="G130" s="371">
        <v>0</v>
      </c>
      <c r="H130" s="369">
        <v>9318</v>
      </c>
      <c r="I130" s="370">
        <v>1849</v>
      </c>
      <c r="J130" s="371">
        <v>2639</v>
      </c>
      <c r="K130" s="120">
        <v>99000</v>
      </c>
      <c r="L130" s="100">
        <v>151500</v>
      </c>
      <c r="M130" s="101">
        <v>108230</v>
      </c>
      <c r="N130" s="120">
        <v>0</v>
      </c>
      <c r="O130" s="100">
        <v>0</v>
      </c>
      <c r="P130" s="101">
        <v>0</v>
      </c>
      <c r="Q130" s="234"/>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row>
    <row r="131" spans="1:98" ht="15.65" customHeight="1" x14ac:dyDescent="0.35">
      <c r="A131" s="2"/>
      <c r="B131" s="369">
        <v>301.22000000000003</v>
      </c>
      <c r="C131" s="370">
        <v>280.55</v>
      </c>
      <c r="D131" s="371">
        <v>24414.46</v>
      </c>
      <c r="E131" s="369">
        <v>0</v>
      </c>
      <c r="F131" s="370">
        <v>0</v>
      </c>
      <c r="G131" s="371">
        <v>0</v>
      </c>
      <c r="H131" s="369">
        <v>301.22000000000003</v>
      </c>
      <c r="I131" s="370">
        <v>280.55</v>
      </c>
      <c r="J131" s="371">
        <v>24414.46</v>
      </c>
      <c r="K131" s="120">
        <v>0</v>
      </c>
      <c r="L131" s="100">
        <v>0</v>
      </c>
      <c r="M131" s="101">
        <v>0</v>
      </c>
      <c r="N131" s="120">
        <v>0</v>
      </c>
      <c r="O131" s="100">
        <v>0</v>
      </c>
      <c r="P131" s="101">
        <v>0</v>
      </c>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row>
    <row r="132" spans="1:98" x14ac:dyDescent="0.35">
      <c r="A132" s="2"/>
      <c r="B132" s="120">
        <v>1189</v>
      </c>
      <c r="C132" s="100">
        <v>172</v>
      </c>
      <c r="D132" s="101">
        <v>383</v>
      </c>
      <c r="E132" s="120">
        <v>0</v>
      </c>
      <c r="F132" s="100">
        <v>0</v>
      </c>
      <c r="G132" s="101">
        <v>0</v>
      </c>
      <c r="H132" s="120">
        <v>1189</v>
      </c>
      <c r="I132" s="100">
        <v>172</v>
      </c>
      <c r="J132" s="101">
        <v>383</v>
      </c>
      <c r="K132" s="120">
        <v>3411</v>
      </c>
      <c r="L132" s="100">
        <v>969</v>
      </c>
      <c r="M132" s="101">
        <v>0</v>
      </c>
      <c r="N132" s="120">
        <v>0</v>
      </c>
      <c r="O132" s="100">
        <v>0</v>
      </c>
      <c r="P132" s="101">
        <v>0</v>
      </c>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row>
    <row r="133" spans="1:98" x14ac:dyDescent="0.35">
      <c r="A133" s="2"/>
      <c r="B133" s="120">
        <v>0</v>
      </c>
      <c r="C133" s="100">
        <v>0</v>
      </c>
      <c r="D133" s="101">
        <v>0</v>
      </c>
      <c r="E133" s="120">
        <v>0</v>
      </c>
      <c r="F133" s="100">
        <v>0</v>
      </c>
      <c r="G133" s="101">
        <v>0</v>
      </c>
      <c r="H133" s="120">
        <v>0</v>
      </c>
      <c r="I133" s="100">
        <v>0</v>
      </c>
      <c r="J133" s="101">
        <v>0</v>
      </c>
      <c r="K133" s="120">
        <v>0</v>
      </c>
      <c r="L133" s="100">
        <v>0</v>
      </c>
      <c r="M133" s="101">
        <v>0</v>
      </c>
      <c r="N133" s="120">
        <v>0</v>
      </c>
      <c r="O133" s="100">
        <v>0</v>
      </c>
      <c r="P133" s="101">
        <v>0</v>
      </c>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row>
    <row r="134" spans="1:98" x14ac:dyDescent="0.35">
      <c r="A134" s="2"/>
      <c r="B134" s="120">
        <v>0</v>
      </c>
      <c r="C134" s="100">
        <v>0</v>
      </c>
      <c r="D134" s="101">
        <v>0</v>
      </c>
      <c r="E134" s="120">
        <v>0</v>
      </c>
      <c r="F134" s="100">
        <v>0</v>
      </c>
      <c r="G134" s="101">
        <v>0</v>
      </c>
      <c r="H134" s="120">
        <v>0</v>
      </c>
      <c r="I134" s="100">
        <v>0</v>
      </c>
      <c r="J134" s="101">
        <v>0</v>
      </c>
      <c r="K134" s="120">
        <v>0</v>
      </c>
      <c r="L134" s="100">
        <v>0</v>
      </c>
      <c r="M134" s="101">
        <v>0</v>
      </c>
      <c r="N134" s="120">
        <v>0</v>
      </c>
      <c r="O134" s="100">
        <v>0</v>
      </c>
      <c r="P134" s="101">
        <v>0</v>
      </c>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row>
    <row r="135" spans="1:98" x14ac:dyDescent="0.35">
      <c r="A135" s="2"/>
      <c r="B135" s="120">
        <v>0</v>
      </c>
      <c r="C135" s="100">
        <v>0</v>
      </c>
      <c r="D135" s="101">
        <v>0</v>
      </c>
      <c r="E135" s="120">
        <v>0</v>
      </c>
      <c r="F135" s="100">
        <v>0</v>
      </c>
      <c r="G135" s="101">
        <v>0</v>
      </c>
      <c r="H135" s="120">
        <v>0</v>
      </c>
      <c r="I135" s="100">
        <v>0</v>
      </c>
      <c r="J135" s="101">
        <v>0</v>
      </c>
      <c r="K135" s="120">
        <v>60000</v>
      </c>
      <c r="L135" s="100">
        <v>50000</v>
      </c>
      <c r="M135" s="101">
        <v>40000</v>
      </c>
      <c r="N135" s="120">
        <v>0</v>
      </c>
      <c r="O135" s="100">
        <v>0</v>
      </c>
      <c r="P135" s="101">
        <v>0</v>
      </c>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row>
    <row r="136" spans="1:98" x14ac:dyDescent="0.35">
      <c r="A136" s="2"/>
      <c r="B136" s="120">
        <v>0</v>
      </c>
      <c r="C136" s="100">
        <v>0</v>
      </c>
      <c r="D136" s="101">
        <v>0</v>
      </c>
      <c r="E136" s="120">
        <v>0</v>
      </c>
      <c r="F136" s="100">
        <v>0</v>
      </c>
      <c r="G136" s="101">
        <v>0</v>
      </c>
      <c r="H136" s="120">
        <v>0</v>
      </c>
      <c r="I136" s="100">
        <v>0</v>
      </c>
      <c r="J136" s="101">
        <v>0</v>
      </c>
      <c r="K136" s="120">
        <v>0</v>
      </c>
      <c r="L136" s="100">
        <v>81270</v>
      </c>
      <c r="M136" s="101">
        <v>57100</v>
      </c>
      <c r="N136" s="120"/>
      <c r="O136" s="100"/>
      <c r="P136" s="101"/>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row>
    <row r="137" spans="1:98" x14ac:dyDescent="0.35">
      <c r="A137" s="2"/>
      <c r="B137" s="120">
        <v>9458</v>
      </c>
      <c r="C137" s="100">
        <v>16555</v>
      </c>
      <c r="D137" s="101">
        <v>10977</v>
      </c>
      <c r="E137" s="120">
        <v>0</v>
      </c>
      <c r="F137" s="100">
        <v>0</v>
      </c>
      <c r="G137" s="101">
        <v>0</v>
      </c>
      <c r="H137" s="120">
        <v>9458</v>
      </c>
      <c r="I137" s="100">
        <v>16555</v>
      </c>
      <c r="J137" s="101">
        <v>10977</v>
      </c>
      <c r="K137" s="120">
        <v>86740</v>
      </c>
      <c r="L137" s="100">
        <v>97000</v>
      </c>
      <c r="M137" s="101">
        <v>46260</v>
      </c>
      <c r="N137" s="120"/>
      <c r="O137" s="100"/>
      <c r="P137" s="101"/>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row>
    <row r="138" spans="1:98" x14ac:dyDescent="0.35">
      <c r="A138" s="2"/>
      <c r="B138" s="120">
        <v>0</v>
      </c>
      <c r="C138" s="100">
        <v>0</v>
      </c>
      <c r="D138" s="101">
        <v>0</v>
      </c>
      <c r="E138" s="120">
        <v>0</v>
      </c>
      <c r="F138" s="100">
        <v>0</v>
      </c>
      <c r="G138" s="101">
        <v>0</v>
      </c>
      <c r="H138" s="120">
        <v>0</v>
      </c>
      <c r="I138" s="100">
        <v>0</v>
      </c>
      <c r="J138" s="101">
        <v>0</v>
      </c>
      <c r="K138" s="120">
        <v>0</v>
      </c>
      <c r="L138" s="100">
        <v>0</v>
      </c>
      <c r="M138" s="101">
        <v>14500</v>
      </c>
      <c r="N138" s="120"/>
      <c r="O138" s="100"/>
      <c r="P138" s="101"/>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row>
    <row r="139" spans="1:98" x14ac:dyDescent="0.35">
      <c r="A139" s="2"/>
      <c r="B139" s="120">
        <v>0</v>
      </c>
      <c r="C139" s="100">
        <v>0</v>
      </c>
      <c r="D139" s="101">
        <v>0</v>
      </c>
      <c r="E139" s="120">
        <v>0</v>
      </c>
      <c r="F139" s="100">
        <v>0</v>
      </c>
      <c r="G139" s="101">
        <v>0</v>
      </c>
      <c r="H139" s="120">
        <v>0</v>
      </c>
      <c r="I139" s="100">
        <v>0</v>
      </c>
      <c r="J139" s="101">
        <v>0</v>
      </c>
      <c r="K139" s="120">
        <v>0</v>
      </c>
      <c r="L139" s="100">
        <v>0</v>
      </c>
      <c r="M139" s="101">
        <v>0</v>
      </c>
      <c r="N139" s="120"/>
      <c r="O139" s="100"/>
      <c r="P139" s="101"/>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row>
    <row r="140" spans="1:98" x14ac:dyDescent="0.35">
      <c r="A140" s="2"/>
      <c r="B140" s="120">
        <v>348</v>
      </c>
      <c r="C140" s="100">
        <v>68</v>
      </c>
      <c r="D140" s="101">
        <v>545</v>
      </c>
      <c r="E140" s="120">
        <v>0</v>
      </c>
      <c r="F140" s="100">
        <v>0</v>
      </c>
      <c r="G140" s="101">
        <v>0</v>
      </c>
      <c r="H140" s="120">
        <v>348</v>
      </c>
      <c r="I140" s="100">
        <v>68</v>
      </c>
      <c r="J140" s="101">
        <v>545</v>
      </c>
      <c r="K140" s="120">
        <v>0</v>
      </c>
      <c r="L140" s="100">
        <v>0</v>
      </c>
      <c r="M140" s="101">
        <v>0</v>
      </c>
      <c r="N140" s="120"/>
      <c r="O140" s="100"/>
      <c r="P140" s="101"/>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row>
    <row r="141" spans="1:98" x14ac:dyDescent="0.35">
      <c r="A141" s="2"/>
      <c r="B141" s="120">
        <v>0</v>
      </c>
      <c r="C141" s="100">
        <v>0</v>
      </c>
      <c r="D141" s="101">
        <v>0</v>
      </c>
      <c r="E141" s="120">
        <v>0</v>
      </c>
      <c r="F141" s="100">
        <v>0</v>
      </c>
      <c r="G141" s="101">
        <v>0</v>
      </c>
      <c r="H141" s="120">
        <v>0</v>
      </c>
      <c r="I141" s="100">
        <v>0</v>
      </c>
      <c r="J141" s="101">
        <v>0</v>
      </c>
      <c r="K141" s="120">
        <v>0</v>
      </c>
      <c r="L141" s="100">
        <v>0</v>
      </c>
      <c r="M141" s="101">
        <v>0</v>
      </c>
      <c r="N141" s="120"/>
      <c r="O141" s="100"/>
      <c r="P141" s="101"/>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row>
    <row r="142" spans="1:98" x14ac:dyDescent="0.35">
      <c r="A142" s="2"/>
      <c r="B142" s="120">
        <v>0</v>
      </c>
      <c r="C142" s="100">
        <v>0</v>
      </c>
      <c r="D142" s="101">
        <v>0</v>
      </c>
      <c r="E142" s="120">
        <v>0</v>
      </c>
      <c r="F142" s="100">
        <v>0</v>
      </c>
      <c r="G142" s="101">
        <v>0</v>
      </c>
      <c r="H142" s="120">
        <v>0</v>
      </c>
      <c r="I142" s="100">
        <v>0</v>
      </c>
      <c r="J142" s="101">
        <v>0</v>
      </c>
      <c r="K142" s="120">
        <v>183315</v>
      </c>
      <c r="L142" s="100">
        <v>310435</v>
      </c>
      <c r="M142" s="101">
        <v>257480</v>
      </c>
      <c r="N142" s="120"/>
      <c r="O142" s="100"/>
      <c r="P142" s="101"/>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row>
    <row r="143" spans="1:98" x14ac:dyDescent="0.35">
      <c r="A143" s="2"/>
      <c r="B143" s="120">
        <v>2348</v>
      </c>
      <c r="C143" s="100">
        <v>3054</v>
      </c>
      <c r="D143" s="101">
        <v>9601</v>
      </c>
      <c r="E143" s="120">
        <v>0</v>
      </c>
      <c r="F143" s="100">
        <v>0</v>
      </c>
      <c r="G143" s="101">
        <v>0</v>
      </c>
      <c r="H143" s="120">
        <v>2348</v>
      </c>
      <c r="I143" s="100">
        <v>3054</v>
      </c>
      <c r="J143" s="101">
        <v>9601</v>
      </c>
      <c r="K143" s="120">
        <v>0</v>
      </c>
      <c r="L143" s="100">
        <v>0</v>
      </c>
      <c r="M143" s="101">
        <v>3500</v>
      </c>
      <c r="N143" s="120"/>
      <c r="O143" s="100"/>
      <c r="P143" s="101"/>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row>
    <row r="144" spans="1:98" x14ac:dyDescent="0.35">
      <c r="A144" s="2"/>
      <c r="B144" s="120">
        <v>0</v>
      </c>
      <c r="C144" s="100">
        <v>0</v>
      </c>
      <c r="D144" s="101">
        <v>0</v>
      </c>
      <c r="E144" s="120">
        <v>0</v>
      </c>
      <c r="F144" s="100">
        <v>0</v>
      </c>
      <c r="G144" s="101">
        <v>0</v>
      </c>
      <c r="H144" s="120">
        <v>0</v>
      </c>
      <c r="I144" s="100">
        <v>0</v>
      </c>
      <c r="J144" s="101">
        <v>0</v>
      </c>
      <c r="K144" s="120">
        <v>0</v>
      </c>
      <c r="L144" s="100">
        <v>0</v>
      </c>
      <c r="M144" s="101">
        <v>0</v>
      </c>
      <c r="N144" s="120"/>
      <c r="O144" s="100"/>
      <c r="P144" s="101"/>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row>
    <row r="145" spans="1:98" x14ac:dyDescent="0.35">
      <c r="A145" s="2"/>
      <c r="B145" s="120">
        <v>0</v>
      </c>
      <c r="C145" s="100">
        <v>0</v>
      </c>
      <c r="D145" s="101">
        <v>0</v>
      </c>
      <c r="E145" s="120">
        <v>0</v>
      </c>
      <c r="F145" s="100">
        <v>0</v>
      </c>
      <c r="G145" s="101">
        <v>0</v>
      </c>
      <c r="H145" s="120">
        <v>0</v>
      </c>
      <c r="I145" s="100">
        <v>0</v>
      </c>
      <c r="J145" s="101">
        <v>0</v>
      </c>
      <c r="K145" s="120">
        <v>0</v>
      </c>
      <c r="L145" s="100">
        <v>0</v>
      </c>
      <c r="M145" s="101">
        <v>0</v>
      </c>
      <c r="N145" s="120"/>
      <c r="O145" s="100"/>
      <c r="P145" s="101"/>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row>
    <row r="146" spans="1:98" x14ac:dyDescent="0.35">
      <c r="A146" s="2"/>
      <c r="B146" s="120">
        <v>8413</v>
      </c>
      <c r="C146" s="100">
        <v>0</v>
      </c>
      <c r="D146" s="101">
        <v>0</v>
      </c>
      <c r="E146" s="120">
        <v>0</v>
      </c>
      <c r="F146" s="100">
        <v>0</v>
      </c>
      <c r="G146" s="101">
        <v>0</v>
      </c>
      <c r="H146" s="120">
        <v>8413</v>
      </c>
      <c r="I146" s="100">
        <v>0</v>
      </c>
      <c r="J146" s="101">
        <v>0</v>
      </c>
      <c r="K146" s="120">
        <v>0</v>
      </c>
      <c r="L146" s="119">
        <v>327518</v>
      </c>
      <c r="M146" s="101">
        <v>0</v>
      </c>
      <c r="N146" s="120"/>
      <c r="O146" s="100"/>
      <c r="P146" s="101"/>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row>
    <row r="147" spans="1:98" x14ac:dyDescent="0.35">
      <c r="A147" s="2"/>
      <c r="B147" s="120">
        <v>367.84300000000002</v>
      </c>
      <c r="C147" s="100">
        <v>470.51900000000001</v>
      </c>
      <c r="D147" s="101">
        <v>6032.08</v>
      </c>
      <c r="E147" s="120">
        <v>0</v>
      </c>
      <c r="F147" s="100">
        <v>0</v>
      </c>
      <c r="G147" s="101">
        <v>0</v>
      </c>
      <c r="H147" s="120">
        <v>367.84300000000002</v>
      </c>
      <c r="I147" s="100">
        <v>470.51900000000001</v>
      </c>
      <c r="J147" s="101">
        <v>6032.08</v>
      </c>
      <c r="K147" s="120">
        <v>23779</v>
      </c>
      <c r="L147" s="100">
        <v>19638</v>
      </c>
      <c r="M147" s="101">
        <v>25500</v>
      </c>
      <c r="N147" s="120"/>
      <c r="O147" s="100"/>
      <c r="P147" s="101"/>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row>
    <row r="148" spans="1:98" x14ac:dyDescent="0.35">
      <c r="A148" s="2"/>
      <c r="B148" s="126">
        <v>3828</v>
      </c>
      <c r="C148" s="124">
        <v>398</v>
      </c>
      <c r="D148" s="125">
        <v>122634</v>
      </c>
      <c r="E148" s="126">
        <v>30</v>
      </c>
      <c r="F148" s="124">
        <v>4014</v>
      </c>
      <c r="G148" s="125">
        <v>76245</v>
      </c>
      <c r="H148" s="126">
        <v>3798</v>
      </c>
      <c r="I148" s="124">
        <v>-3616</v>
      </c>
      <c r="J148" s="125">
        <v>46389</v>
      </c>
      <c r="K148" s="120">
        <v>0</v>
      </c>
      <c r="L148" s="100">
        <v>0</v>
      </c>
      <c r="M148" s="101">
        <v>0</v>
      </c>
      <c r="N148" s="120"/>
      <c r="O148" s="100"/>
      <c r="P148" s="101"/>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row>
    <row r="149" spans="1:98" x14ac:dyDescent="0.35">
      <c r="A149" s="2"/>
      <c r="B149" s="120">
        <v>0</v>
      </c>
      <c r="C149" s="100">
        <v>18932</v>
      </c>
      <c r="D149" s="101">
        <v>0</v>
      </c>
      <c r="E149" s="120">
        <v>0</v>
      </c>
      <c r="F149" s="100">
        <v>18933</v>
      </c>
      <c r="G149" s="101">
        <v>0</v>
      </c>
      <c r="H149" s="120">
        <v>0</v>
      </c>
      <c r="I149" s="100">
        <v>-1</v>
      </c>
      <c r="J149" s="101">
        <v>0</v>
      </c>
      <c r="K149" s="120">
        <v>0</v>
      </c>
      <c r="L149" s="100">
        <v>1653</v>
      </c>
      <c r="M149" s="101">
        <v>0</v>
      </c>
      <c r="N149" s="120"/>
      <c r="O149" s="100"/>
      <c r="P149" s="101"/>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row>
    <row r="150" spans="1:98" x14ac:dyDescent="0.35">
      <c r="A150" s="2"/>
      <c r="B150" s="120">
        <v>53399</v>
      </c>
      <c r="C150" s="100">
        <v>5746</v>
      </c>
      <c r="D150" s="101">
        <v>7036</v>
      </c>
      <c r="E150" s="126">
        <v>907348</v>
      </c>
      <c r="F150" s="124">
        <v>692317</v>
      </c>
      <c r="G150" s="125">
        <v>751968</v>
      </c>
      <c r="H150" s="126">
        <v>-853949</v>
      </c>
      <c r="I150" s="124">
        <v>-686571</v>
      </c>
      <c r="J150" s="125">
        <v>-744932</v>
      </c>
      <c r="K150" s="120">
        <v>7425</v>
      </c>
      <c r="L150" s="100">
        <v>119295</v>
      </c>
      <c r="M150" s="101">
        <v>81675</v>
      </c>
      <c r="N150" s="120"/>
      <c r="O150" s="100"/>
      <c r="P150" s="101"/>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row>
    <row r="151" spans="1:98" x14ac:dyDescent="0.35">
      <c r="A151" s="2"/>
      <c r="B151" s="120">
        <v>0</v>
      </c>
      <c r="C151" s="100">
        <v>0</v>
      </c>
      <c r="D151" s="101">
        <v>0</v>
      </c>
      <c r="E151" s="120">
        <v>0</v>
      </c>
      <c r="F151" s="100">
        <v>0</v>
      </c>
      <c r="G151" s="101">
        <v>0</v>
      </c>
      <c r="H151" s="120">
        <v>0</v>
      </c>
      <c r="I151" s="100">
        <v>0</v>
      </c>
      <c r="J151" s="101">
        <v>0</v>
      </c>
      <c r="K151" s="120">
        <v>0</v>
      </c>
      <c r="L151" s="100">
        <v>0</v>
      </c>
      <c r="M151" s="101">
        <v>0</v>
      </c>
      <c r="N151" s="120"/>
      <c r="O151" s="100"/>
      <c r="P151" s="101"/>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row>
    <row r="152" spans="1:98" x14ac:dyDescent="0.35">
      <c r="A152" s="2"/>
      <c r="B152" s="120">
        <v>0</v>
      </c>
      <c r="C152" s="100">
        <v>0</v>
      </c>
      <c r="D152" s="101">
        <v>0</v>
      </c>
      <c r="E152" s="120">
        <v>0</v>
      </c>
      <c r="F152" s="100">
        <v>0</v>
      </c>
      <c r="G152" s="101">
        <v>0</v>
      </c>
      <c r="H152" s="120">
        <v>0</v>
      </c>
      <c r="I152" s="100">
        <v>0</v>
      </c>
      <c r="J152" s="101">
        <v>0</v>
      </c>
      <c r="K152" s="120">
        <v>0</v>
      </c>
      <c r="L152" s="100">
        <v>725000</v>
      </c>
      <c r="M152" s="101">
        <v>0</v>
      </c>
      <c r="N152" s="120"/>
      <c r="O152" s="100"/>
      <c r="P152" s="101"/>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row>
    <row r="153" spans="1:98" x14ac:dyDescent="0.35">
      <c r="A153" s="2"/>
      <c r="B153" s="120">
        <v>3347</v>
      </c>
      <c r="C153" s="100">
        <v>2961</v>
      </c>
      <c r="D153" s="101">
        <v>2847</v>
      </c>
      <c r="E153" s="120">
        <v>0</v>
      </c>
      <c r="F153" s="100">
        <v>0</v>
      </c>
      <c r="G153" s="101">
        <v>0</v>
      </c>
      <c r="H153" s="120">
        <v>3347</v>
      </c>
      <c r="I153" s="100">
        <v>2961</v>
      </c>
      <c r="J153" s="101">
        <v>2847</v>
      </c>
      <c r="K153" s="120">
        <v>6608</v>
      </c>
      <c r="L153" s="100">
        <v>8563</v>
      </c>
      <c r="M153" s="101">
        <v>8621</v>
      </c>
      <c r="N153" s="120"/>
      <c r="O153" s="100"/>
      <c r="P153" s="101"/>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row>
    <row r="154" spans="1:98" x14ac:dyDescent="0.35">
      <c r="A154" s="2"/>
      <c r="B154" s="120">
        <v>0</v>
      </c>
      <c r="C154" s="100">
        <v>0</v>
      </c>
      <c r="D154" s="101">
        <v>0</v>
      </c>
      <c r="E154" s="120">
        <v>0</v>
      </c>
      <c r="F154" s="100">
        <v>0</v>
      </c>
      <c r="G154" s="101">
        <v>0</v>
      </c>
      <c r="H154" s="120">
        <v>0</v>
      </c>
      <c r="I154" s="100">
        <v>0</v>
      </c>
      <c r="J154" s="101">
        <v>0</v>
      </c>
      <c r="K154" s="120">
        <v>0</v>
      </c>
      <c r="L154" s="100">
        <v>0</v>
      </c>
      <c r="M154" s="101">
        <v>0</v>
      </c>
      <c r="N154" s="120"/>
      <c r="O154" s="100"/>
      <c r="P154" s="101"/>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row>
    <row r="155" spans="1:98" x14ac:dyDescent="0.35">
      <c r="A155" s="2"/>
      <c r="B155" s="122">
        <v>0</v>
      </c>
      <c r="C155" s="102">
        <v>0</v>
      </c>
      <c r="D155" s="103">
        <v>0</v>
      </c>
      <c r="E155" s="122">
        <v>0</v>
      </c>
      <c r="F155" s="102">
        <v>0</v>
      </c>
      <c r="G155" s="103">
        <v>0</v>
      </c>
      <c r="H155" s="122">
        <v>0</v>
      </c>
      <c r="I155" s="102">
        <v>0</v>
      </c>
      <c r="J155" s="103">
        <v>0</v>
      </c>
      <c r="K155" s="122">
        <v>0</v>
      </c>
      <c r="L155" s="102">
        <v>5000</v>
      </c>
      <c r="M155" s="103">
        <v>15000</v>
      </c>
      <c r="N155" s="122"/>
      <c r="O155" s="102"/>
      <c r="P155" s="103"/>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row>
    <row r="156" spans="1:98" x14ac:dyDescent="0.35">
      <c r="A156" s="127" t="s">
        <v>122</v>
      </c>
      <c r="B156" s="119">
        <f>SUM(B122:B155)</f>
        <v>232550.06299999999</v>
      </c>
      <c r="C156" s="119">
        <f t="shared" ref="C156:P156" si="1">SUM(C122:C155)</f>
        <v>260068.079</v>
      </c>
      <c r="D156" s="119">
        <f t="shared" si="1"/>
        <v>525335.14242000005</v>
      </c>
      <c r="E156" s="119">
        <f t="shared" si="1"/>
        <v>907378</v>
      </c>
      <c r="F156" s="119">
        <f t="shared" si="1"/>
        <v>715264</v>
      </c>
      <c r="G156" s="119">
        <f t="shared" si="1"/>
        <v>856205</v>
      </c>
      <c r="H156" s="119">
        <f t="shared" si="1"/>
        <v>-674827.93700000003</v>
      </c>
      <c r="I156" s="119">
        <f t="shared" si="1"/>
        <v>-455195.92099999997</v>
      </c>
      <c r="J156" s="119">
        <f t="shared" si="1"/>
        <v>-330869.85757999995</v>
      </c>
      <c r="K156" s="119">
        <f t="shared" si="1"/>
        <v>970063.79654999997</v>
      </c>
      <c r="L156" s="119">
        <f t="shared" si="1"/>
        <v>4219383</v>
      </c>
      <c r="M156" s="119">
        <f t="shared" si="1"/>
        <v>2583011.9799699998</v>
      </c>
      <c r="N156" s="119">
        <f t="shared" si="1"/>
        <v>252240</v>
      </c>
      <c r="O156" s="119">
        <f t="shared" si="1"/>
        <v>618776</v>
      </c>
      <c r="P156" s="119">
        <f t="shared" si="1"/>
        <v>136882</v>
      </c>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row>
    <row r="157" spans="1:98" x14ac:dyDescent="0.35">
      <c r="A157" s="127"/>
      <c r="B157" s="186">
        <v>2018</v>
      </c>
      <c r="C157" s="186">
        <v>2019</v>
      </c>
      <c r="D157" s="186">
        <v>2020</v>
      </c>
      <c r="E157" s="119"/>
      <c r="F157" s="119"/>
      <c r="G157" s="119"/>
      <c r="H157" s="119"/>
      <c r="I157" s="119"/>
      <c r="J157" s="119"/>
      <c r="K157" s="119"/>
      <c r="L157" s="119"/>
      <c r="M157" s="119"/>
      <c r="N157" s="119"/>
      <c r="O157" s="119"/>
      <c r="P157" s="119"/>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row>
    <row r="158" spans="1:98" ht="78" x14ac:dyDescent="0.35">
      <c r="A158" s="254" t="s">
        <v>126</v>
      </c>
      <c r="B158" s="131">
        <f>B156/H38</f>
        <v>2.0422047558413259E-2</v>
      </c>
      <c r="C158" s="131">
        <f>C156/I38</f>
        <v>2.1109758759501052E-2</v>
      </c>
      <c r="D158" s="131">
        <f>D156/J38</f>
        <v>4.002441810342016E-2</v>
      </c>
      <c r="E158" s="128"/>
      <c r="F158" s="128"/>
      <c r="G158" s="128"/>
      <c r="H158" s="128"/>
      <c r="I158" s="128"/>
      <c r="J158" s="128"/>
      <c r="K158" s="128"/>
      <c r="L158" s="128"/>
      <c r="M158" s="128"/>
      <c r="N158" s="128"/>
      <c r="O158" s="128"/>
      <c r="P158" s="128"/>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row>
    <row r="159" spans="1:98" ht="49" customHeight="1" x14ac:dyDescent="0.35">
      <c r="A159" s="130" t="s">
        <v>127</v>
      </c>
      <c r="B159" s="253">
        <f>B156/K38</f>
        <v>1.679647940840258E-3</v>
      </c>
      <c r="C159" s="253">
        <f>C156/L38</f>
        <v>1.7328727147271072E-3</v>
      </c>
      <c r="D159" s="253">
        <f>D156/M38</f>
        <v>3.0660547746461171E-3</v>
      </c>
      <c r="E159" s="128"/>
      <c r="F159" s="128"/>
      <c r="G159" s="128"/>
      <c r="H159" s="128"/>
      <c r="I159" s="128"/>
      <c r="J159" s="128"/>
      <c r="K159" s="128"/>
      <c r="L159" s="128"/>
      <c r="M159" s="128"/>
      <c r="N159" s="128"/>
      <c r="O159" s="128"/>
      <c r="P159" s="128"/>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row>
    <row r="160" spans="1:98" x14ac:dyDescent="0.3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row>
    <row r="161" spans="1:98" ht="23.5" customHeight="1" x14ac:dyDescent="0.35">
      <c r="A161" s="106" t="s">
        <v>128</v>
      </c>
      <c r="B161" s="410" t="s">
        <v>129</v>
      </c>
      <c r="C161" s="410"/>
      <c r="D161" s="410"/>
      <c r="E161" s="410"/>
      <c r="F161" s="410"/>
      <c r="G161" s="410"/>
      <c r="H161" s="410"/>
      <c r="I161" s="410"/>
      <c r="J161" s="410"/>
      <c r="K161" s="410"/>
      <c r="L161" s="410"/>
      <c r="M161" s="410"/>
      <c r="N161" s="410"/>
      <c r="O161" s="410"/>
      <c r="P161" s="410"/>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row>
    <row r="162" spans="1:98" ht="21" customHeight="1" x14ac:dyDescent="0.35">
      <c r="A162" s="76"/>
      <c r="B162" s="417" t="s">
        <v>103</v>
      </c>
      <c r="C162" s="417"/>
      <c r="D162" s="417"/>
      <c r="E162" s="417" t="s">
        <v>104</v>
      </c>
      <c r="F162" s="417"/>
      <c r="G162" s="417"/>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row>
    <row r="163" spans="1:98" x14ac:dyDescent="0.35">
      <c r="B163" s="95">
        <v>2018</v>
      </c>
      <c r="C163" s="96">
        <v>2019</v>
      </c>
      <c r="D163" s="97">
        <v>2020</v>
      </c>
      <c r="E163" s="95">
        <v>2018</v>
      </c>
      <c r="F163" s="96">
        <v>2019</v>
      </c>
      <c r="G163" s="97">
        <v>2020</v>
      </c>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row>
    <row r="164" spans="1:98" x14ac:dyDescent="0.35">
      <c r="A164" s="2"/>
      <c r="B164" s="120">
        <v>0</v>
      </c>
      <c r="C164" s="100">
        <v>0</v>
      </c>
      <c r="D164" s="101">
        <v>0</v>
      </c>
      <c r="E164" s="138">
        <v>0</v>
      </c>
      <c r="F164" s="139">
        <v>0</v>
      </c>
      <c r="G164" s="140">
        <v>0</v>
      </c>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row>
    <row r="165" spans="1:98" x14ac:dyDescent="0.35">
      <c r="A165" s="2"/>
      <c r="B165" s="120">
        <v>0</v>
      </c>
      <c r="C165" s="100">
        <v>0</v>
      </c>
      <c r="D165" s="101">
        <v>0</v>
      </c>
      <c r="E165" s="141" t="s">
        <v>404</v>
      </c>
      <c r="F165" s="142" t="s">
        <v>404</v>
      </c>
      <c r="G165" s="143" t="s">
        <v>404</v>
      </c>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row>
    <row r="166" spans="1:98" x14ac:dyDescent="0.35">
      <c r="A166" s="2"/>
      <c r="B166" s="120">
        <v>0</v>
      </c>
      <c r="C166" s="100">
        <v>0</v>
      </c>
      <c r="D166" s="101">
        <v>0</v>
      </c>
      <c r="E166" s="141">
        <v>0</v>
      </c>
      <c r="F166" s="142">
        <v>0</v>
      </c>
      <c r="G166" s="143">
        <v>0</v>
      </c>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row>
    <row r="167" spans="1:98" x14ac:dyDescent="0.35">
      <c r="A167" s="2"/>
      <c r="B167" s="120">
        <v>5993</v>
      </c>
      <c r="C167" s="100">
        <v>5669</v>
      </c>
      <c r="D167" s="101">
        <v>5556</v>
      </c>
      <c r="E167" s="141">
        <v>0</v>
      </c>
      <c r="F167" s="142">
        <v>0</v>
      </c>
      <c r="G167" s="143">
        <v>0</v>
      </c>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row>
    <row r="168" spans="1:98" x14ac:dyDescent="0.35">
      <c r="A168" s="2"/>
      <c r="B168" s="120">
        <v>48489</v>
      </c>
      <c r="C168" s="100">
        <v>60756</v>
      </c>
      <c r="D168" s="101">
        <v>65845</v>
      </c>
      <c r="E168" s="141">
        <v>48885</v>
      </c>
      <c r="F168" s="142">
        <v>61231</v>
      </c>
      <c r="G168" s="143">
        <v>66296</v>
      </c>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row>
    <row r="169" spans="1:98" x14ac:dyDescent="0.35">
      <c r="A169" s="2"/>
      <c r="B169" s="120">
        <v>0</v>
      </c>
      <c r="C169" s="100">
        <v>0</v>
      </c>
      <c r="D169" s="101">
        <v>0</v>
      </c>
      <c r="E169" s="141">
        <v>23000</v>
      </c>
      <c r="F169" s="142">
        <v>25000</v>
      </c>
      <c r="G169" s="143">
        <v>26000</v>
      </c>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row>
    <row r="170" spans="1:98" x14ac:dyDescent="0.35">
      <c r="A170" s="2"/>
      <c r="B170" s="120">
        <v>500000</v>
      </c>
      <c r="C170" s="100">
        <v>500000</v>
      </c>
      <c r="D170" s="101">
        <v>500000</v>
      </c>
      <c r="E170" s="141" t="s">
        <v>404</v>
      </c>
      <c r="F170" s="142" t="s">
        <v>404</v>
      </c>
      <c r="G170" s="143" t="s">
        <v>404</v>
      </c>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row>
    <row r="171" spans="1:98" x14ac:dyDescent="0.35">
      <c r="A171" s="2"/>
      <c r="B171" s="120">
        <v>947</v>
      </c>
      <c r="C171" s="100">
        <v>972</v>
      </c>
      <c r="D171" s="101">
        <v>1001</v>
      </c>
      <c r="E171" s="141">
        <v>5017</v>
      </c>
      <c r="F171" s="142">
        <v>5112</v>
      </c>
      <c r="G171" s="143">
        <v>5250</v>
      </c>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row>
    <row r="172" spans="1:98" x14ac:dyDescent="0.35">
      <c r="A172" s="2"/>
      <c r="B172" s="120">
        <v>0</v>
      </c>
      <c r="C172" s="100">
        <v>0</v>
      </c>
      <c r="D172" s="101">
        <v>0</v>
      </c>
      <c r="E172" s="141">
        <v>0</v>
      </c>
      <c r="F172" s="142">
        <v>0</v>
      </c>
      <c r="G172" s="143">
        <v>0</v>
      </c>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row>
    <row r="173" spans="1:98" x14ac:dyDescent="0.35">
      <c r="A173" s="2"/>
      <c r="B173" s="120">
        <v>0</v>
      </c>
      <c r="C173" s="100">
        <v>0</v>
      </c>
      <c r="D173" s="101">
        <v>0</v>
      </c>
      <c r="E173" s="141">
        <v>0</v>
      </c>
      <c r="F173" s="142">
        <v>0</v>
      </c>
      <c r="G173" s="143">
        <v>0</v>
      </c>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row>
    <row r="174" spans="1:98" x14ac:dyDescent="0.35">
      <c r="A174" s="2"/>
      <c r="B174" s="120">
        <v>25000</v>
      </c>
      <c r="C174" s="100">
        <v>25000</v>
      </c>
      <c r="D174" s="101">
        <v>30000</v>
      </c>
      <c r="E174" s="141">
        <v>0</v>
      </c>
      <c r="F174" s="142">
        <v>0</v>
      </c>
      <c r="G174" s="143">
        <v>0</v>
      </c>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row>
    <row r="175" spans="1:98" x14ac:dyDescent="0.35">
      <c r="A175" s="2"/>
      <c r="B175" s="120">
        <v>0</v>
      </c>
      <c r="C175" s="100">
        <v>0</v>
      </c>
      <c r="D175" s="101">
        <v>0</v>
      </c>
      <c r="E175" s="141">
        <v>0</v>
      </c>
      <c r="F175" s="142">
        <v>0</v>
      </c>
      <c r="G175" s="143">
        <v>0</v>
      </c>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row>
    <row r="176" spans="1:98" x14ac:dyDescent="0.35">
      <c r="A176" s="2"/>
      <c r="B176" s="120">
        <v>0</v>
      </c>
      <c r="C176" s="100">
        <v>0</v>
      </c>
      <c r="D176" s="101">
        <v>0</v>
      </c>
      <c r="E176" s="141">
        <v>0</v>
      </c>
      <c r="F176" s="142">
        <v>0</v>
      </c>
      <c r="G176" s="143">
        <v>0</v>
      </c>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row>
    <row r="177" spans="1:98" x14ac:dyDescent="0.35">
      <c r="A177" s="2"/>
      <c r="B177" s="120">
        <v>0</v>
      </c>
      <c r="C177" s="100">
        <v>0</v>
      </c>
      <c r="D177" s="101">
        <v>0</v>
      </c>
      <c r="E177" s="141">
        <v>0</v>
      </c>
      <c r="F177" s="142">
        <v>0</v>
      </c>
      <c r="G177" s="143">
        <v>0</v>
      </c>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row>
    <row r="178" spans="1:98" x14ac:dyDescent="0.35">
      <c r="A178" s="2"/>
      <c r="B178" s="120">
        <v>90000</v>
      </c>
      <c r="C178" s="100">
        <v>110000</v>
      </c>
      <c r="D178" s="101">
        <v>140000</v>
      </c>
      <c r="E178" s="165"/>
      <c r="F178" s="119"/>
      <c r="G178" s="166"/>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row>
    <row r="179" spans="1:98" x14ac:dyDescent="0.35">
      <c r="A179" s="2"/>
      <c r="B179" s="120">
        <v>793690</v>
      </c>
      <c r="C179" s="100">
        <v>848196</v>
      </c>
      <c r="D179" s="101">
        <v>1005547</v>
      </c>
      <c r="E179" s="165"/>
      <c r="F179" s="119"/>
      <c r="G179" s="166"/>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row>
    <row r="180" spans="1:98" x14ac:dyDescent="0.35">
      <c r="A180" s="2"/>
      <c r="B180" s="120">
        <v>0</v>
      </c>
      <c r="C180" s="100">
        <v>4319035</v>
      </c>
      <c r="D180" s="101">
        <v>4571863</v>
      </c>
      <c r="E180" s="165"/>
      <c r="F180" s="119"/>
      <c r="G180" s="166"/>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row>
    <row r="181" spans="1:98" x14ac:dyDescent="0.35">
      <c r="A181" s="2"/>
      <c r="B181" s="120">
        <v>0</v>
      </c>
      <c r="C181" s="100">
        <v>0</v>
      </c>
      <c r="D181" s="101">
        <v>0</v>
      </c>
      <c r="E181" s="165"/>
      <c r="F181" s="119"/>
      <c r="G181" s="166"/>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row>
    <row r="182" spans="1:98" x14ac:dyDescent="0.35">
      <c r="A182" s="2"/>
      <c r="B182" s="120">
        <v>13400</v>
      </c>
      <c r="C182" s="100">
        <v>14400</v>
      </c>
      <c r="D182" s="101">
        <v>15100</v>
      </c>
      <c r="E182" s="165"/>
      <c r="F182" s="119"/>
      <c r="G182" s="166"/>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row>
    <row r="183" spans="1:98" x14ac:dyDescent="0.35">
      <c r="A183" s="2"/>
      <c r="B183" s="120">
        <v>0</v>
      </c>
      <c r="C183" s="100">
        <v>0</v>
      </c>
      <c r="D183" s="101">
        <v>0</v>
      </c>
      <c r="E183" s="165"/>
      <c r="F183" s="119"/>
      <c r="G183" s="166"/>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row>
    <row r="184" spans="1:98" x14ac:dyDescent="0.35">
      <c r="A184" s="2"/>
      <c r="B184" s="120">
        <v>9800000</v>
      </c>
      <c r="C184" s="100">
        <v>9800000</v>
      </c>
      <c r="D184" s="101">
        <v>9800000</v>
      </c>
      <c r="E184" s="165"/>
      <c r="F184" s="119"/>
      <c r="G184" s="166"/>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row>
    <row r="185" spans="1:98" x14ac:dyDescent="0.35">
      <c r="A185" s="2"/>
      <c r="B185" s="120">
        <v>7863</v>
      </c>
      <c r="C185" s="100">
        <v>9932</v>
      </c>
      <c r="D185" s="101">
        <v>10538</v>
      </c>
      <c r="E185" s="165"/>
      <c r="F185" s="119"/>
      <c r="G185" s="166"/>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row>
    <row r="186" spans="1:98" x14ac:dyDescent="0.35">
      <c r="A186" s="2"/>
      <c r="B186" s="120">
        <v>0</v>
      </c>
      <c r="C186" s="100">
        <v>0</v>
      </c>
      <c r="D186" s="101">
        <v>0</v>
      </c>
      <c r="E186" s="165"/>
      <c r="F186" s="119"/>
      <c r="G186" s="166"/>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row>
    <row r="187" spans="1:98" x14ac:dyDescent="0.35">
      <c r="A187" s="2"/>
      <c r="B187" s="120">
        <v>0</v>
      </c>
      <c r="C187" s="100">
        <v>0</v>
      </c>
      <c r="D187" s="101">
        <v>0</v>
      </c>
      <c r="E187" s="165"/>
      <c r="F187" s="119"/>
      <c r="G187" s="166"/>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row>
    <row r="188" spans="1:98" x14ac:dyDescent="0.35">
      <c r="A188" s="2"/>
      <c r="B188" s="120">
        <v>5993</v>
      </c>
      <c r="C188" s="100">
        <v>5669</v>
      </c>
      <c r="D188" s="101">
        <v>5556</v>
      </c>
      <c r="E188" s="165"/>
      <c r="F188" s="119"/>
      <c r="G188" s="166"/>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row>
    <row r="189" spans="1:98" x14ac:dyDescent="0.35">
      <c r="A189" s="2"/>
      <c r="B189" s="120">
        <v>0</v>
      </c>
      <c r="C189" s="100">
        <v>0</v>
      </c>
      <c r="D189" s="101">
        <v>0</v>
      </c>
      <c r="E189" s="165"/>
      <c r="F189" s="119"/>
      <c r="G189" s="166"/>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row>
    <row r="190" spans="1:98" x14ac:dyDescent="0.35">
      <c r="A190" s="2"/>
      <c r="B190" s="120">
        <v>0</v>
      </c>
      <c r="C190" s="100">
        <v>0</v>
      </c>
      <c r="D190" s="101">
        <v>0</v>
      </c>
      <c r="E190" s="165"/>
      <c r="F190" s="119"/>
      <c r="G190" s="166"/>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row>
    <row r="191" spans="1:98" x14ac:dyDescent="0.35">
      <c r="A191" s="2"/>
      <c r="B191" s="120">
        <v>0</v>
      </c>
      <c r="C191" s="100">
        <v>0</v>
      </c>
      <c r="D191" s="101">
        <v>0</v>
      </c>
      <c r="E191" s="165"/>
      <c r="F191" s="119"/>
      <c r="G191" s="166"/>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row>
    <row r="192" spans="1:98" x14ac:dyDescent="0.35">
      <c r="A192" s="2"/>
      <c r="B192" s="120">
        <v>60000</v>
      </c>
      <c r="C192" s="100">
        <v>62000</v>
      </c>
      <c r="D192" s="101">
        <v>65000</v>
      </c>
      <c r="E192" s="165"/>
      <c r="F192" s="119"/>
      <c r="G192" s="166"/>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row>
    <row r="193" spans="1:98" x14ac:dyDescent="0.35">
      <c r="A193" s="2"/>
      <c r="B193" s="120">
        <v>0</v>
      </c>
      <c r="C193" s="100">
        <v>0</v>
      </c>
      <c r="D193" s="101">
        <v>0</v>
      </c>
      <c r="E193" s="165"/>
      <c r="F193" s="119"/>
      <c r="G193" s="166"/>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row>
    <row r="194" spans="1:98" x14ac:dyDescent="0.35">
      <c r="A194" s="2"/>
      <c r="B194" s="120">
        <v>0</v>
      </c>
      <c r="C194" s="100">
        <v>0</v>
      </c>
      <c r="D194" s="101">
        <v>0</v>
      </c>
      <c r="E194" s="165"/>
      <c r="F194" s="119"/>
      <c r="G194" s="166"/>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row>
    <row r="195" spans="1:98" x14ac:dyDescent="0.35">
      <c r="A195" s="2"/>
      <c r="B195" s="120">
        <v>300</v>
      </c>
      <c r="C195" s="100">
        <v>300</v>
      </c>
      <c r="D195" s="101">
        <v>5700300</v>
      </c>
      <c r="E195" s="165"/>
      <c r="F195" s="119"/>
      <c r="G195" s="166"/>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row>
    <row r="196" spans="1:98" x14ac:dyDescent="0.35">
      <c r="A196" s="2"/>
      <c r="B196" s="120">
        <v>0</v>
      </c>
      <c r="C196" s="100">
        <v>0</v>
      </c>
      <c r="D196" s="101">
        <v>0</v>
      </c>
      <c r="E196" s="165"/>
      <c r="F196" s="119"/>
      <c r="G196" s="166"/>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row>
    <row r="197" spans="1:98" x14ac:dyDescent="0.35">
      <c r="A197" s="2"/>
      <c r="B197" s="122">
        <v>3000</v>
      </c>
      <c r="C197" s="102">
        <v>3000</v>
      </c>
      <c r="D197" s="103">
        <v>3000</v>
      </c>
      <c r="E197" s="167"/>
      <c r="F197" s="168"/>
      <c r="G197" s="169"/>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row>
    <row r="198" spans="1:98" x14ac:dyDescent="0.3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row>
    <row r="199" spans="1:98" x14ac:dyDescent="0.3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row>
    <row r="200" spans="1:98" ht="23.5" customHeight="1" x14ac:dyDescent="0.35">
      <c r="A200" s="106" t="s">
        <v>130</v>
      </c>
      <c r="B200" s="410" t="s">
        <v>131</v>
      </c>
      <c r="C200" s="410"/>
      <c r="D200" s="410"/>
      <c r="E200" s="410"/>
      <c r="F200" s="410"/>
      <c r="G200" s="410"/>
      <c r="H200" s="410"/>
      <c r="I200" s="410"/>
      <c r="J200" s="410"/>
      <c r="K200" s="410"/>
      <c r="L200" s="410"/>
      <c r="M200" s="410"/>
      <c r="N200" s="410"/>
      <c r="O200" s="410"/>
      <c r="P200" s="410"/>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row>
    <row r="201" spans="1:98" ht="21" customHeight="1" x14ac:dyDescent="0.35">
      <c r="A201" s="76"/>
      <c r="B201" s="411" t="s">
        <v>103</v>
      </c>
      <c r="C201" s="412"/>
      <c r="D201" s="413"/>
      <c r="E201" s="411" t="s">
        <v>104</v>
      </c>
      <c r="F201" s="412"/>
      <c r="G201" s="413"/>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row>
    <row r="202" spans="1:98" x14ac:dyDescent="0.35">
      <c r="B202" s="95">
        <v>2018</v>
      </c>
      <c r="C202" s="96">
        <v>2019</v>
      </c>
      <c r="D202" s="97">
        <v>2020</v>
      </c>
      <c r="E202" s="95">
        <v>2018</v>
      </c>
      <c r="F202" s="96">
        <v>2019</v>
      </c>
      <c r="G202" s="97">
        <v>2020</v>
      </c>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row>
    <row r="203" spans="1:98" x14ac:dyDescent="0.35">
      <c r="A203" s="2"/>
      <c r="B203" s="148" t="e">
        <v>#DIV/0!</v>
      </c>
      <c r="C203" s="149" t="e">
        <v>#DIV/0!</v>
      </c>
      <c r="D203" s="149" t="e">
        <v>#DIV/0!</v>
      </c>
      <c r="E203" s="148" t="e">
        <v>#DIV/0!</v>
      </c>
      <c r="F203" s="268" t="e">
        <v>#DIV/0!</v>
      </c>
      <c r="G203" s="279" t="e">
        <v>#DIV/0!</v>
      </c>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row>
    <row r="204" spans="1:98" x14ac:dyDescent="0.35">
      <c r="A204" s="2"/>
      <c r="B204" s="148" t="e">
        <v>#DIV/0!</v>
      </c>
      <c r="C204" s="149" t="e">
        <v>#DIV/0!</v>
      </c>
      <c r="D204" s="149" t="e">
        <v>#DIV/0!</v>
      </c>
      <c r="E204" s="148" t="e">
        <v>#DIV/0!</v>
      </c>
      <c r="F204" s="149" t="e">
        <v>#DIV/0!</v>
      </c>
      <c r="G204" s="235" t="e">
        <v>#DIV/0!</v>
      </c>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row>
    <row r="205" spans="1:98" x14ac:dyDescent="0.35">
      <c r="A205" s="2"/>
      <c r="B205" s="148" t="e">
        <v>#DIV/0!</v>
      </c>
      <c r="C205" s="149" t="e">
        <v>#DIV/0!</v>
      </c>
      <c r="D205" s="149" t="e">
        <v>#DIV/0!</v>
      </c>
      <c r="E205" s="148" t="e">
        <v>#DIV/0!</v>
      </c>
      <c r="F205" s="149" t="e">
        <v>#DIV/0!</v>
      </c>
      <c r="G205" s="235" t="e">
        <v>#DIV/0!</v>
      </c>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row>
    <row r="206" spans="1:98" x14ac:dyDescent="0.35">
      <c r="A206" s="2"/>
      <c r="B206" s="98">
        <v>1.455502255893977E-3</v>
      </c>
      <c r="C206" s="99">
        <v>2.5692568628682706E-3</v>
      </c>
      <c r="D206" s="99">
        <v>2.7292660587239369E-3</v>
      </c>
      <c r="E206" s="113" t="e">
        <v>#DIV/0!</v>
      </c>
      <c r="F206" s="114" t="e">
        <v>#DIV/0!</v>
      </c>
      <c r="G206" s="115" t="e">
        <v>#DIV/0!</v>
      </c>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row>
    <row r="207" spans="1:98" x14ac:dyDescent="0.35">
      <c r="A207" s="2"/>
      <c r="B207" s="98">
        <v>3.4213787761425252</v>
      </c>
      <c r="C207" s="99">
        <v>5.3668259557344067</v>
      </c>
      <c r="D207" s="99">
        <v>4.0393889195656172</v>
      </c>
      <c r="E207" s="113">
        <v>3.4799463960945727</v>
      </c>
      <c r="F207" s="114">
        <v>5.6292900507991579</v>
      </c>
      <c r="G207" s="115">
        <v>4.3467269378871585</v>
      </c>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row>
    <row r="208" spans="1:98" x14ac:dyDescent="0.35">
      <c r="A208" s="2"/>
      <c r="B208" s="148" t="e">
        <v>#DIV/0!</v>
      </c>
      <c r="C208" s="149" t="e">
        <v>#DIV/0!</v>
      </c>
      <c r="D208" s="149" t="e">
        <v>#DIV/0!</v>
      </c>
      <c r="E208" s="148" t="e">
        <v>#DIV/0!</v>
      </c>
      <c r="F208" s="149" t="e">
        <v>#DIV/0!</v>
      </c>
      <c r="G208" s="235" t="e">
        <v>#DIV/0!</v>
      </c>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row>
    <row r="209" spans="1:98" x14ac:dyDescent="0.35">
      <c r="A209" s="2"/>
      <c r="B209" s="148" t="e">
        <v>#DIV/0!</v>
      </c>
      <c r="C209" s="149" t="e">
        <v>#DIV/0!</v>
      </c>
      <c r="D209" s="149" t="e">
        <v>#DIV/0!</v>
      </c>
      <c r="E209" s="113">
        <v>7.7578885477232642E-2</v>
      </c>
      <c r="F209" s="114">
        <v>6.0278983500560282E-2</v>
      </c>
      <c r="G209" s="115">
        <v>6.2177716703628622E-2</v>
      </c>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row>
    <row r="210" spans="1:98" x14ac:dyDescent="0.35">
      <c r="A210" s="2"/>
      <c r="B210" s="98">
        <v>0.78488372093023251</v>
      </c>
      <c r="C210" s="99">
        <v>0.81178557351202207</v>
      </c>
      <c r="D210" s="99">
        <v>0.10900383869864315</v>
      </c>
      <c r="E210" s="113">
        <v>0.25082249140122626</v>
      </c>
      <c r="F210" s="114">
        <v>0.38798807384414313</v>
      </c>
      <c r="G210" s="115">
        <v>0.24959830866807611</v>
      </c>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row>
    <row r="211" spans="1:98" x14ac:dyDescent="0.35">
      <c r="A211" s="2"/>
      <c r="B211" s="148" t="e">
        <v>#DIV/0!</v>
      </c>
      <c r="C211" s="149" t="e">
        <v>#DIV/0!</v>
      </c>
      <c r="D211" s="149" t="e">
        <v>#DIV/0!</v>
      </c>
      <c r="E211" s="148" t="e">
        <v>#DIV/0!</v>
      </c>
      <c r="F211" s="149" t="e">
        <v>#DIV/0!</v>
      </c>
      <c r="G211" s="235" t="e">
        <v>#DIV/0!</v>
      </c>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row>
    <row r="212" spans="1:98" x14ac:dyDescent="0.35">
      <c r="A212" s="2"/>
      <c r="B212" s="148" t="e">
        <v>#DIV/0!</v>
      </c>
      <c r="C212" s="149" t="e">
        <v>#DIV/0!</v>
      </c>
      <c r="D212" s="149" t="e">
        <v>#DIV/0!</v>
      </c>
      <c r="E212" s="148" t="e">
        <v>#DIV/0!</v>
      </c>
      <c r="F212" s="149" t="e">
        <v>#DIV/0!</v>
      </c>
      <c r="G212" s="235" t="e">
        <v>#DIV/0!</v>
      </c>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row>
    <row r="213" spans="1:98" x14ac:dyDescent="0.35">
      <c r="A213" s="2"/>
      <c r="B213" s="98">
        <v>0.65119728756092388</v>
      </c>
      <c r="C213" s="99">
        <v>0.58371138474832573</v>
      </c>
      <c r="D213" s="99">
        <v>0.48048876625936143</v>
      </c>
      <c r="E213" s="148" t="e">
        <v>#DIV/0!</v>
      </c>
      <c r="F213" s="149" t="e">
        <v>#DIV/0!</v>
      </c>
      <c r="G213" s="235" t="e">
        <v>#DIV/0!</v>
      </c>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row>
    <row r="214" spans="1:98" x14ac:dyDescent="0.35">
      <c r="A214" s="2"/>
      <c r="B214" s="148" t="e">
        <v>#DIV/0!</v>
      </c>
      <c r="C214" s="149" t="e">
        <v>#DIV/0!</v>
      </c>
      <c r="D214" s="149" t="e">
        <v>#DIV/0!</v>
      </c>
      <c r="E214" s="148" t="e">
        <v>#DIV/0!</v>
      </c>
      <c r="F214" s="149" t="e">
        <v>#DIV/0!</v>
      </c>
      <c r="G214" s="235" t="e">
        <v>#DIV/0!</v>
      </c>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row>
    <row r="215" spans="1:98" x14ac:dyDescent="0.35">
      <c r="A215" s="2"/>
      <c r="B215" s="98">
        <v>0.67579694358103926</v>
      </c>
      <c r="C215" s="99">
        <v>0.93436211065556163</v>
      </c>
      <c r="D215" s="99">
        <v>0.96442693632608889</v>
      </c>
      <c r="E215" s="148" t="e">
        <v>#DIV/0!</v>
      </c>
      <c r="F215" s="149" t="e">
        <v>#DIV/0!</v>
      </c>
      <c r="G215" s="235" t="e">
        <v>#DIV/0!</v>
      </c>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row>
    <row r="216" spans="1:98" x14ac:dyDescent="0.35">
      <c r="A216" s="2"/>
      <c r="B216" s="148">
        <v>0</v>
      </c>
      <c r="C216" s="149">
        <v>0</v>
      </c>
      <c r="D216" s="149">
        <v>0</v>
      </c>
      <c r="E216" s="148" t="e">
        <v>#DIV/0!</v>
      </c>
      <c r="F216" s="149" t="e">
        <v>#DIV/0!</v>
      </c>
      <c r="G216" s="235" t="e">
        <v>#DIV/0!</v>
      </c>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row>
    <row r="217" spans="1:98" x14ac:dyDescent="0.35">
      <c r="A217" s="2"/>
      <c r="B217" s="98">
        <v>0.57499675338729928</v>
      </c>
      <c r="C217" s="99">
        <v>0.82526781032287067</v>
      </c>
      <c r="D217" s="99">
        <v>0.32133635334088334</v>
      </c>
      <c r="E217" s="170"/>
      <c r="F217" s="171"/>
      <c r="G217" s="17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row>
    <row r="218" spans="1:98" x14ac:dyDescent="0.35">
      <c r="A218" s="2"/>
      <c r="B218" s="98">
        <v>0.25637653679124106</v>
      </c>
      <c r="C218" s="99">
        <v>0.38237457701927319</v>
      </c>
      <c r="D218" s="99">
        <v>0.31861350856545051</v>
      </c>
      <c r="E218" s="170"/>
      <c r="F218" s="171"/>
      <c r="G218" s="17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row>
    <row r="219" spans="1:98" x14ac:dyDescent="0.35">
      <c r="A219" s="2"/>
      <c r="B219" s="98">
        <v>1.0023861396410416</v>
      </c>
      <c r="C219" s="99">
        <v>1.1970982142857143</v>
      </c>
      <c r="D219" s="99">
        <v>1.2662358300667444</v>
      </c>
      <c r="E219" s="170"/>
      <c r="F219" s="171"/>
      <c r="G219" s="17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CS219" s="2"/>
      <c r="CT219" s="2"/>
    </row>
    <row r="220" spans="1:98" x14ac:dyDescent="0.35">
      <c r="A220" s="2"/>
      <c r="B220" s="98">
        <v>1.3888888888888888</v>
      </c>
      <c r="C220" s="99">
        <v>8.0011428571428578</v>
      </c>
      <c r="D220" s="99">
        <v>1.9</v>
      </c>
      <c r="E220" s="170"/>
      <c r="F220" s="171"/>
      <c r="G220" s="17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98" x14ac:dyDescent="0.35">
      <c r="A221" s="2"/>
      <c r="B221" s="148">
        <v>97.859070626865673</v>
      </c>
      <c r="C221" s="149">
        <v>26.3205498700361</v>
      </c>
      <c r="D221" s="149">
        <v>30.903843200851668</v>
      </c>
      <c r="E221" s="170"/>
      <c r="F221" s="171"/>
      <c r="G221" s="17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98" x14ac:dyDescent="0.35">
      <c r="A222" s="2"/>
      <c r="B222" s="98">
        <v>1</v>
      </c>
      <c r="C222" s="99">
        <v>1</v>
      </c>
      <c r="D222" s="99">
        <v>0.22303506111160676</v>
      </c>
      <c r="E222" s="170"/>
      <c r="F222" s="171"/>
      <c r="G222" s="17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98" x14ac:dyDescent="0.35">
      <c r="A223" s="2"/>
      <c r="B223" s="98">
        <v>1.8379723179349412</v>
      </c>
      <c r="C223" s="99">
        <v>1.1392592268219763</v>
      </c>
      <c r="D223" s="99">
        <v>1.1349918892440134</v>
      </c>
      <c r="E223" s="170"/>
      <c r="F223" s="171"/>
      <c r="G223" s="17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98" x14ac:dyDescent="0.35">
      <c r="A224" s="2"/>
      <c r="B224" s="148" t="e">
        <v>#DIV/0!</v>
      </c>
      <c r="C224" s="149" t="e">
        <v>#DIV/0!</v>
      </c>
      <c r="D224" s="149" t="e">
        <v>#DIV/0!</v>
      </c>
      <c r="E224" s="170"/>
      <c r="F224" s="171"/>
      <c r="G224" s="17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98" x14ac:dyDescent="0.35">
      <c r="A225" s="2"/>
      <c r="B225" s="98">
        <v>0.11014559059789052</v>
      </c>
      <c r="C225" s="99">
        <v>0.10854470144125179</v>
      </c>
      <c r="D225" s="99">
        <v>0.17109644578553351</v>
      </c>
      <c r="E225" s="170"/>
      <c r="F225" s="171"/>
      <c r="G225" s="17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98" x14ac:dyDescent="0.35">
      <c r="A226" s="2"/>
      <c r="B226" s="148" t="e">
        <v>#DIV/0!</v>
      </c>
      <c r="C226" s="149" t="e">
        <v>#DIV/0!</v>
      </c>
      <c r="D226" s="149" t="e">
        <v>#DIV/0!</v>
      </c>
      <c r="E226" s="170"/>
      <c r="F226" s="171"/>
      <c r="G226" s="17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98" x14ac:dyDescent="0.35">
      <c r="A227" s="2"/>
      <c r="B227" s="98">
        <v>1.3994558029526757E-3</v>
      </c>
      <c r="C227" s="99">
        <v>2.4750708672054708E-3</v>
      </c>
      <c r="D227" s="99">
        <v>2.6004521442565343E-3</v>
      </c>
      <c r="E227" s="170"/>
      <c r="F227" s="171"/>
      <c r="G227" s="17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98" x14ac:dyDescent="0.35">
      <c r="A228" s="2"/>
      <c r="B228" s="148" t="e">
        <v>#DIV/0!</v>
      </c>
      <c r="C228" s="149" t="e">
        <v>#DIV/0!</v>
      </c>
      <c r="D228" s="149" t="e">
        <v>#DIV/0!</v>
      </c>
      <c r="E228" s="170"/>
      <c r="F228" s="171"/>
      <c r="G228" s="17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98" x14ac:dyDescent="0.35">
      <c r="A229" s="2"/>
      <c r="B229" s="148" t="e">
        <v>#DIV/0!</v>
      </c>
      <c r="C229" s="149" t="e">
        <v>#DIV/0!</v>
      </c>
      <c r="D229" s="149" t="e">
        <v>#DIV/0!</v>
      </c>
      <c r="E229" s="170"/>
      <c r="F229" s="171"/>
      <c r="G229" s="17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98" x14ac:dyDescent="0.35">
      <c r="A230" s="2"/>
      <c r="B230" s="148" t="e">
        <v>#DIV/0!</v>
      </c>
      <c r="C230" s="149" t="e">
        <v>#DIV/0!</v>
      </c>
      <c r="D230" s="149" t="e">
        <v>#DIV/0!</v>
      </c>
      <c r="E230" s="170"/>
      <c r="F230" s="171"/>
      <c r="G230" s="17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98" x14ac:dyDescent="0.35">
      <c r="A231" s="2"/>
      <c r="B231" s="98">
        <v>0.1313190059695877</v>
      </c>
      <c r="C231" s="99">
        <v>0.18976165637899303</v>
      </c>
      <c r="D231" s="99">
        <v>0.19487935428920644</v>
      </c>
      <c r="E231" s="170"/>
      <c r="F231" s="171"/>
      <c r="G231" s="17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98" x14ac:dyDescent="0.35">
      <c r="A232" s="2"/>
      <c r="B232" s="148" t="e">
        <v>#DIV/0!</v>
      </c>
      <c r="C232" s="149" t="e">
        <v>#DIV/0!</v>
      </c>
      <c r="D232" s="149" t="e">
        <v>#DIV/0!</v>
      </c>
      <c r="E232" s="170"/>
      <c r="F232" s="171"/>
      <c r="G232" s="17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98" x14ac:dyDescent="0.35">
      <c r="A233" s="2"/>
      <c r="B233" s="148" t="e">
        <v>#DIV/0!</v>
      </c>
      <c r="C233" s="149" t="e">
        <v>#DIV/0!</v>
      </c>
      <c r="D233" s="149" t="e">
        <v>#DIV/0!</v>
      </c>
      <c r="E233" s="170"/>
      <c r="F233" s="171"/>
      <c r="G233" s="17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98" x14ac:dyDescent="0.35">
      <c r="A234" s="2"/>
      <c r="B234" s="148" t="e">
        <v>#DIV/0!</v>
      </c>
      <c r="C234" s="149" t="e">
        <v>#DIV/0!</v>
      </c>
      <c r="D234" s="99">
        <v>6.3807760166810043E-2</v>
      </c>
      <c r="E234" s="170"/>
      <c r="F234" s="171"/>
      <c r="G234" s="17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98" x14ac:dyDescent="0.35">
      <c r="A235" s="2"/>
      <c r="B235" s="98">
        <v>2.4331957419074516E-2</v>
      </c>
      <c r="C235" s="99">
        <v>0.29746428111726092</v>
      </c>
      <c r="D235" s="99">
        <v>1.8317025440313111</v>
      </c>
      <c r="E235" s="170"/>
      <c r="F235" s="171"/>
      <c r="G235" s="17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98" x14ac:dyDescent="0.35">
      <c r="A236" s="2"/>
      <c r="B236" s="236" t="e">
        <v>#DIV/0!</v>
      </c>
      <c r="C236" s="237" t="e">
        <v>#DIV/0!</v>
      </c>
      <c r="D236" s="237" t="e">
        <v>#DIV/0!</v>
      </c>
      <c r="E236" s="173"/>
      <c r="F236" s="174"/>
      <c r="G236" s="175"/>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98" x14ac:dyDescent="0.3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98" ht="23.5" customHeight="1" x14ac:dyDescent="0.35">
      <c r="A238" s="106" t="s">
        <v>132</v>
      </c>
      <c r="B238" s="410" t="s">
        <v>133</v>
      </c>
      <c r="C238" s="410"/>
      <c r="D238" s="410"/>
      <c r="E238" s="410"/>
      <c r="F238" s="410"/>
      <c r="G238" s="410"/>
      <c r="H238" s="410"/>
      <c r="I238" s="410"/>
      <c r="J238" s="410"/>
      <c r="K238" s="410"/>
      <c r="L238" s="410"/>
      <c r="M238" s="410"/>
      <c r="N238" s="410"/>
      <c r="O238" s="410"/>
      <c r="P238" s="410"/>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row>
    <row r="239" spans="1:98" ht="21" customHeight="1" x14ac:dyDescent="0.35">
      <c r="A239" s="76"/>
      <c r="B239" s="411" t="s">
        <v>103</v>
      </c>
      <c r="C239" s="412"/>
      <c r="D239" s="413"/>
      <c r="E239" s="411" t="s">
        <v>104</v>
      </c>
      <c r="F239" s="412"/>
      <c r="G239" s="413"/>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98" x14ac:dyDescent="0.35">
      <c r="B240" s="95">
        <v>2018</v>
      </c>
      <c r="C240" s="96">
        <v>2019</v>
      </c>
      <c r="D240" s="97">
        <v>2020</v>
      </c>
      <c r="E240" s="95">
        <v>2018</v>
      </c>
      <c r="F240" s="96">
        <v>2019</v>
      </c>
      <c r="G240" s="97">
        <v>2020</v>
      </c>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65" customHeight="1" x14ac:dyDescent="0.35">
      <c r="A241" s="2"/>
      <c r="B241" s="98">
        <v>0.24113475177304963</v>
      </c>
      <c r="C241" s="99">
        <v>0.19686411149825783</v>
      </c>
      <c r="D241" s="132">
        <v>0.16395864106351551</v>
      </c>
      <c r="E241" s="148" t="e">
        <v>#DIV/0!</v>
      </c>
      <c r="F241" s="149" t="e">
        <v>#DIV/0!</v>
      </c>
      <c r="G241" s="235" t="e">
        <v>#DIV/0!</v>
      </c>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65" customHeight="1" x14ac:dyDescent="0.35">
      <c r="A242" s="2"/>
      <c r="B242" s="148" t="e">
        <v>#DIV/0!</v>
      </c>
      <c r="C242" s="149" t="e">
        <v>#DIV/0!</v>
      </c>
      <c r="D242" s="235" t="e">
        <v>#DIV/0!</v>
      </c>
      <c r="E242" s="148" t="e">
        <v>#DIV/0!</v>
      </c>
      <c r="F242" s="149" t="e">
        <v>#DIV/0!</v>
      </c>
      <c r="G242" s="235" t="e">
        <v>#DIV/0!</v>
      </c>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65" customHeight="1" x14ac:dyDescent="0.35">
      <c r="A243" s="2"/>
      <c r="B243" s="98">
        <v>0.17001675041876047</v>
      </c>
      <c r="C243" s="99">
        <v>0.17235636969192339</v>
      </c>
      <c r="D243" s="132">
        <v>0.16455696202531644</v>
      </c>
      <c r="E243" s="148" t="e">
        <v>#DIV/0!</v>
      </c>
      <c r="F243" s="149" t="e">
        <v>#DIV/0!</v>
      </c>
      <c r="G243" s="235" t="e">
        <v>#DIV/0!</v>
      </c>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65" customHeight="1" x14ac:dyDescent="0.35">
      <c r="A244" s="2"/>
      <c r="B244" s="98">
        <v>0.15126050420168066</v>
      </c>
      <c r="C244" s="99">
        <v>0.1743119266055046</v>
      </c>
      <c r="D244" s="132">
        <v>0.16964285714285715</v>
      </c>
      <c r="E244" s="148" t="e">
        <v>#DIV/0!</v>
      </c>
      <c r="F244" s="149" t="e">
        <v>#DIV/0!</v>
      </c>
      <c r="G244" s="235" t="e">
        <v>#DIV/0!</v>
      </c>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x14ac:dyDescent="0.35">
      <c r="A245" s="2"/>
      <c r="B245" s="98">
        <v>0.79385530227948464</v>
      </c>
      <c r="C245" s="99">
        <v>0.79746835443037978</v>
      </c>
      <c r="D245" s="132">
        <v>0.79980750721847926</v>
      </c>
      <c r="E245" s="98">
        <v>0.83844011142061281</v>
      </c>
      <c r="F245" s="99">
        <v>0.92752293577981648</v>
      </c>
      <c r="G245" s="132">
        <v>0.92552225249772935</v>
      </c>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x14ac:dyDescent="0.35">
      <c r="A246" s="2"/>
      <c r="B246" s="98">
        <v>0.38621262458471761</v>
      </c>
      <c r="C246" s="99">
        <v>0.38584905660377361</v>
      </c>
      <c r="D246" s="132">
        <v>0.34221146085552867</v>
      </c>
      <c r="E246" s="98">
        <v>0.54172844736284687</v>
      </c>
      <c r="F246" s="99">
        <v>0.50938834302176039</v>
      </c>
      <c r="G246" s="132">
        <v>0.55687263556116018</v>
      </c>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x14ac:dyDescent="0.35">
      <c r="A247" s="2"/>
      <c r="B247" s="98">
        <v>0.3505586592178771</v>
      </c>
      <c r="C247" s="99">
        <v>0.39936608557844688</v>
      </c>
      <c r="D247" s="132">
        <v>0.35772357723577236</v>
      </c>
      <c r="E247" s="148" t="e">
        <v>#DIV/0!</v>
      </c>
      <c r="F247" s="149" t="e">
        <v>#DIV/0!</v>
      </c>
      <c r="G247" s="235" t="e">
        <v>#DIV/0!</v>
      </c>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x14ac:dyDescent="0.35">
      <c r="A248" s="2"/>
      <c r="B248" s="148" t="e">
        <v>#VALUE!</v>
      </c>
      <c r="C248" s="149" t="e">
        <v>#VALUE!</v>
      </c>
      <c r="D248" s="235" t="e">
        <v>#VALUE!</v>
      </c>
      <c r="E248" s="148" t="e">
        <v>#VALUE!</v>
      </c>
      <c r="F248" s="149" t="e">
        <v>#VALUE!</v>
      </c>
      <c r="G248" s="235" t="e">
        <v>#VALUE!</v>
      </c>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x14ac:dyDescent="0.35">
      <c r="A249" s="2"/>
      <c r="B249" s="148" t="e">
        <v>#DIV/0!</v>
      </c>
      <c r="C249" s="149" t="e">
        <v>#DIV/0!</v>
      </c>
      <c r="D249" s="235" t="e">
        <v>#DIV/0!</v>
      </c>
      <c r="E249" s="148" t="e">
        <v>#DIV/0!</v>
      </c>
      <c r="F249" s="149" t="e">
        <v>#DIV/0!</v>
      </c>
      <c r="G249" s="235" t="e">
        <v>#DIV/0!</v>
      </c>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x14ac:dyDescent="0.35">
      <c r="A250" s="2"/>
      <c r="B250" s="98">
        <v>0.34990619136960599</v>
      </c>
      <c r="C250" s="99">
        <v>0.38004032258064518</v>
      </c>
      <c r="D250" s="132">
        <v>0.37685774946921446</v>
      </c>
      <c r="E250" s="148" t="e">
        <v>#DIV/0!</v>
      </c>
      <c r="F250" s="149" t="e">
        <v>#DIV/0!</v>
      </c>
      <c r="G250" s="235" t="e">
        <v>#DIV/0!</v>
      </c>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x14ac:dyDescent="0.35">
      <c r="A251" s="2"/>
      <c r="B251" s="98">
        <v>0.54422788605697148</v>
      </c>
      <c r="C251" s="99">
        <v>0.58371735791090629</v>
      </c>
      <c r="D251" s="132">
        <v>0.55838323353293418</v>
      </c>
      <c r="E251" s="148" t="e">
        <v>#DIV/0!</v>
      </c>
      <c r="F251" s="149" t="e">
        <v>#DIV/0!</v>
      </c>
      <c r="G251" s="235" t="e">
        <v>#DIV/0!</v>
      </c>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x14ac:dyDescent="0.35">
      <c r="A252" s="2"/>
      <c r="B252" s="148" t="e">
        <v>#DIV/0!</v>
      </c>
      <c r="C252" s="149" t="e">
        <v>#DIV/0!</v>
      </c>
      <c r="D252" s="235" t="e">
        <v>#DIV/0!</v>
      </c>
      <c r="E252" s="148" t="e">
        <v>#DIV/0!</v>
      </c>
      <c r="F252" s="149" t="e">
        <v>#DIV/0!</v>
      </c>
      <c r="G252" s="235" t="e">
        <v>#DIV/0!</v>
      </c>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x14ac:dyDescent="0.35">
      <c r="A253" s="2"/>
      <c r="B253" s="148" t="e">
        <v>#DIV/0!</v>
      </c>
      <c r="C253" s="149" t="e">
        <v>#DIV/0!</v>
      </c>
      <c r="D253" s="235" t="e">
        <v>#DIV/0!</v>
      </c>
      <c r="E253" s="148" t="e">
        <v>#DIV/0!</v>
      </c>
      <c r="F253" s="149" t="e">
        <v>#DIV/0!</v>
      </c>
      <c r="G253" s="235" t="e">
        <v>#DIV/0!</v>
      </c>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x14ac:dyDescent="0.35">
      <c r="A254" s="2"/>
      <c r="B254" s="98">
        <v>0.72105263157894739</v>
      </c>
      <c r="C254" s="99">
        <v>0.69948186528497414</v>
      </c>
      <c r="D254" s="132">
        <v>0.85142857142857142</v>
      </c>
      <c r="E254" s="148" t="e">
        <v>#DIV/0!</v>
      </c>
      <c r="F254" s="149" t="e">
        <v>#DIV/0!</v>
      </c>
      <c r="G254" s="235" t="e">
        <v>#DIV/0!</v>
      </c>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x14ac:dyDescent="0.35">
      <c r="A255" s="2"/>
      <c r="B255" s="98">
        <v>0.21474654377880184</v>
      </c>
      <c r="C255" s="99">
        <v>0.2169898430286242</v>
      </c>
      <c r="D255" s="132">
        <v>0.21839080459770116</v>
      </c>
      <c r="E255" s="113"/>
      <c r="F255" s="113"/>
      <c r="G255" s="133"/>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x14ac:dyDescent="0.35">
      <c r="A256" s="2"/>
      <c r="B256" s="98">
        <v>0.11895592640136927</v>
      </c>
      <c r="C256" s="99">
        <v>0.11672398968185727</v>
      </c>
      <c r="D256" s="132">
        <v>0.11455108359133127</v>
      </c>
      <c r="E256" s="113"/>
      <c r="F256" s="113"/>
      <c r="G256" s="133"/>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x14ac:dyDescent="0.35">
      <c r="A257" s="2"/>
      <c r="B257" s="98">
        <v>0.19270833333333334</v>
      </c>
      <c r="C257" s="99">
        <v>0.23204419889502761</v>
      </c>
      <c r="D257" s="132">
        <v>0.25443786982248523</v>
      </c>
      <c r="E257" s="113"/>
      <c r="F257" s="113"/>
      <c r="G257" s="133"/>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x14ac:dyDescent="0.35">
      <c r="A258" s="2"/>
      <c r="B258" s="98">
        <v>0.41</v>
      </c>
      <c r="C258" s="99">
        <v>0.41836734693877553</v>
      </c>
      <c r="D258" s="132">
        <v>0.43023255813953487</v>
      </c>
      <c r="E258" s="113"/>
      <c r="F258" s="113"/>
      <c r="G258" s="133"/>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x14ac:dyDescent="0.35">
      <c r="A259" s="2"/>
      <c r="B259" s="148">
        <v>0</v>
      </c>
      <c r="C259" s="149">
        <v>0</v>
      </c>
      <c r="D259" s="235">
        <v>0</v>
      </c>
      <c r="E259" s="113"/>
      <c r="F259" s="113"/>
      <c r="G259" s="133"/>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x14ac:dyDescent="0.35">
      <c r="A260" s="2"/>
      <c r="B260" s="98">
        <v>0.15505226480836237</v>
      </c>
      <c r="C260" s="99">
        <v>0.15896487985212571</v>
      </c>
      <c r="D260" s="132">
        <v>0.17092337917485265</v>
      </c>
      <c r="E260" s="113"/>
      <c r="F260" s="113"/>
      <c r="G260" s="133"/>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x14ac:dyDescent="0.35">
      <c r="A261" s="2"/>
      <c r="B261" s="98">
        <v>0.14988824300149686</v>
      </c>
      <c r="C261" s="99">
        <v>0.14985378616517442</v>
      </c>
      <c r="D261" s="132">
        <v>0.14329488593455431</v>
      </c>
      <c r="E261" s="113"/>
      <c r="F261" s="113"/>
      <c r="G261" s="133"/>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x14ac:dyDescent="0.35">
      <c r="A262" s="2"/>
      <c r="B262" s="98">
        <v>0.12676056338028169</v>
      </c>
      <c r="C262" s="99">
        <v>0.1276595744680851</v>
      </c>
      <c r="D262" s="132">
        <v>0.125</v>
      </c>
      <c r="E262" s="113"/>
      <c r="F262" s="113"/>
      <c r="G262" s="133"/>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x14ac:dyDescent="0.35">
      <c r="A263" s="2"/>
      <c r="B263" s="98">
        <v>0.18573996405032953</v>
      </c>
      <c r="C263" s="99">
        <v>0.19184652278177458</v>
      </c>
      <c r="D263" s="132">
        <v>0.18968692449355432</v>
      </c>
      <c r="E263" s="113"/>
      <c r="F263" s="113"/>
      <c r="G263" s="133"/>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x14ac:dyDescent="0.35">
      <c r="A264" s="2"/>
      <c r="B264" s="98">
        <v>0.12710821570756425</v>
      </c>
      <c r="C264" s="99">
        <v>0.11772457720184494</v>
      </c>
      <c r="D264" s="132">
        <v>0.11556480999479438</v>
      </c>
      <c r="E264" s="113"/>
      <c r="F264" s="113"/>
      <c r="G264" s="133"/>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x14ac:dyDescent="0.35">
      <c r="A265" s="2"/>
      <c r="B265" s="98">
        <v>0.54838709677419351</v>
      </c>
      <c r="C265" s="99">
        <v>0.6</v>
      </c>
      <c r="D265" s="132">
        <v>0.48648648648648651</v>
      </c>
      <c r="E265" s="113"/>
      <c r="F265" s="113"/>
      <c r="G265" s="133"/>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x14ac:dyDescent="0.35">
      <c r="A266" s="2"/>
      <c r="B266" s="98">
        <v>9.9549211119459052E-2</v>
      </c>
      <c r="C266" s="99">
        <v>9.9367148389534338E-2</v>
      </c>
      <c r="D266" s="132">
        <v>9.9421965317919081E-2</v>
      </c>
      <c r="E266" s="113"/>
      <c r="F266" s="113"/>
      <c r="G266" s="133"/>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x14ac:dyDescent="0.35">
      <c r="A267" s="2"/>
      <c r="B267" s="148" t="e">
        <v>#DIV/0!</v>
      </c>
      <c r="C267" s="149" t="e">
        <v>#DIV/0!</v>
      </c>
      <c r="D267" s="235" t="e">
        <v>#DIV/0!</v>
      </c>
      <c r="E267" s="113"/>
      <c r="F267" s="113"/>
      <c r="G267" s="133"/>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x14ac:dyDescent="0.35">
      <c r="A268" s="2"/>
      <c r="B268" s="148" t="e">
        <v>#DIV/0!</v>
      </c>
      <c r="C268" s="149" t="e">
        <v>#DIV/0!</v>
      </c>
      <c r="D268" s="235" t="e">
        <v>#DIV/0!</v>
      </c>
      <c r="E268" s="113"/>
      <c r="F268" s="113"/>
      <c r="G268" s="133"/>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x14ac:dyDescent="0.35">
      <c r="A269" s="2"/>
      <c r="B269" s="98">
        <v>0.21515434985968196</v>
      </c>
      <c r="C269" s="99">
        <v>0.21130676552363301</v>
      </c>
      <c r="D269" s="132">
        <v>0.19963031423290203</v>
      </c>
      <c r="E269" s="113"/>
      <c r="F269" s="113"/>
      <c r="G269" s="133"/>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x14ac:dyDescent="0.35">
      <c r="A270" s="2"/>
      <c r="B270" s="148" t="e">
        <v>#DIV/0!</v>
      </c>
      <c r="C270" s="149" t="e">
        <v>#DIV/0!</v>
      </c>
      <c r="D270" s="235" t="e">
        <v>#DIV/0!</v>
      </c>
      <c r="E270" s="113"/>
      <c r="F270" s="113"/>
      <c r="G270" s="133"/>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x14ac:dyDescent="0.35">
      <c r="A271" s="2"/>
      <c r="B271" s="98">
        <v>0.37759336099585061</v>
      </c>
      <c r="C271" s="99">
        <v>0.38989898989898991</v>
      </c>
      <c r="D271" s="132">
        <v>0.37821782178217822</v>
      </c>
      <c r="E271" s="113"/>
      <c r="F271" s="113"/>
      <c r="G271" s="133"/>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x14ac:dyDescent="0.35">
      <c r="A272" s="2"/>
      <c r="B272" s="98">
        <v>0.40298507462686567</v>
      </c>
      <c r="C272" s="99">
        <v>0.36585365853658536</v>
      </c>
      <c r="D272" s="132">
        <v>0.45238095238095238</v>
      </c>
      <c r="E272" s="113"/>
      <c r="F272" s="113"/>
      <c r="G272" s="133"/>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98" x14ac:dyDescent="0.35">
      <c r="A273" s="2"/>
      <c r="B273" s="98">
        <v>0.49056603773584906</v>
      </c>
      <c r="C273" s="99">
        <v>0.47761194029850745</v>
      </c>
      <c r="D273" s="132">
        <v>0.47761194029850745</v>
      </c>
      <c r="E273" s="113"/>
      <c r="F273" s="113"/>
      <c r="G273" s="133"/>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98" x14ac:dyDescent="0.35">
      <c r="A274" s="2"/>
      <c r="B274" s="236">
        <v>0</v>
      </c>
      <c r="C274" s="237">
        <v>0</v>
      </c>
      <c r="D274" s="238">
        <v>0</v>
      </c>
      <c r="E274" s="116"/>
      <c r="F274" s="116"/>
      <c r="G274" s="134"/>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98" x14ac:dyDescent="0.3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98" x14ac:dyDescent="0.3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98" ht="23.5" customHeight="1" x14ac:dyDescent="0.35">
      <c r="A277" s="106" t="s">
        <v>134</v>
      </c>
      <c r="B277" s="410" t="s">
        <v>135</v>
      </c>
      <c r="C277" s="410"/>
      <c r="D277" s="410"/>
      <c r="E277" s="410"/>
      <c r="F277" s="410"/>
      <c r="G277" s="410"/>
      <c r="H277" s="410"/>
      <c r="I277" s="410"/>
      <c r="J277" s="410"/>
      <c r="K277" s="410"/>
      <c r="L277" s="410"/>
      <c r="M277" s="410"/>
      <c r="N277" s="410"/>
      <c r="O277" s="410"/>
      <c r="P277" s="410"/>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row>
    <row r="278" spans="1:98" ht="23.5" customHeight="1" x14ac:dyDescent="0.35">
      <c r="A278" s="106"/>
      <c r="B278" s="417" t="s">
        <v>103</v>
      </c>
      <c r="C278" s="417"/>
      <c r="D278" s="417"/>
      <c r="E278" s="299"/>
      <c r="F278" s="299"/>
      <c r="G278" s="299"/>
      <c r="H278" s="297"/>
      <c r="I278" s="297"/>
      <c r="J278" s="297"/>
      <c r="K278" s="297"/>
      <c r="L278" s="297"/>
      <c r="M278" s="297"/>
      <c r="N278" s="297"/>
      <c r="O278" s="297"/>
      <c r="P278" s="302"/>
      <c r="Q278" s="302"/>
      <c r="R278" s="302"/>
      <c r="S278" s="302"/>
      <c r="T278" s="30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row>
    <row r="279" spans="1:98" ht="21" customHeight="1" x14ac:dyDescent="0.35">
      <c r="A279" s="76"/>
      <c r="B279" s="418" t="s">
        <v>136</v>
      </c>
      <c r="C279" s="417"/>
      <c r="D279" s="419"/>
      <c r="E279" s="411" t="s">
        <v>137</v>
      </c>
      <c r="F279" s="412"/>
      <c r="G279" s="413"/>
      <c r="H279" s="411" t="s">
        <v>138</v>
      </c>
      <c r="I279" s="412"/>
      <c r="J279" s="413"/>
      <c r="K279" s="411" t="s">
        <v>139</v>
      </c>
      <c r="L279" s="412"/>
      <c r="M279" s="413"/>
      <c r="N279" s="2"/>
      <c r="O279" s="2"/>
      <c r="P279" s="231"/>
      <c r="Q279" s="231"/>
      <c r="R279" s="231"/>
      <c r="S279" s="231"/>
      <c r="T279" s="231"/>
      <c r="U279" s="231"/>
      <c r="V279" s="231"/>
      <c r="W279" s="231"/>
      <c r="X279" s="231"/>
      <c r="Y279" s="231"/>
      <c r="Z279" s="231"/>
      <c r="AA279" s="231"/>
      <c r="AB279" s="231"/>
      <c r="AC279" s="231"/>
      <c r="AD279" s="231"/>
      <c r="AE279" s="231"/>
      <c r="AF279" s="231"/>
      <c r="AG279" s="231"/>
      <c r="AH279" s="231"/>
      <c r="AI279" s="231"/>
      <c r="AJ279" s="231"/>
      <c r="AK279" s="231"/>
      <c r="AL279" s="231"/>
      <c r="AM279" s="231"/>
      <c r="AN279" s="231"/>
      <c r="AO279" s="231"/>
      <c r="AP279" s="231"/>
      <c r="AQ279" s="231"/>
      <c r="AR279" s="231"/>
      <c r="AS279" s="231"/>
      <c r="AT279" s="231"/>
      <c r="AU279" s="231"/>
      <c r="AV279" s="231"/>
      <c r="AW279" s="231"/>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98" x14ac:dyDescent="0.35">
      <c r="A280" s="2"/>
      <c r="B280" s="95">
        <v>2018</v>
      </c>
      <c r="C280" s="96">
        <v>2019</v>
      </c>
      <c r="D280" s="97">
        <v>2020</v>
      </c>
      <c r="E280" s="95">
        <v>2018</v>
      </c>
      <c r="F280" s="96">
        <v>2019</v>
      </c>
      <c r="G280" s="97">
        <v>2020</v>
      </c>
      <c r="H280" s="95">
        <v>2018</v>
      </c>
      <c r="I280" s="96">
        <v>2019</v>
      </c>
      <c r="J280" s="97">
        <v>2020</v>
      </c>
      <c r="K280" s="95">
        <v>2018</v>
      </c>
      <c r="L280" s="96">
        <v>2019</v>
      </c>
      <c r="M280" s="97">
        <v>2020</v>
      </c>
      <c r="N280" s="145"/>
      <c r="O280" s="144"/>
      <c r="P280" s="33"/>
      <c r="Q280" s="33"/>
      <c r="R280" s="33"/>
      <c r="S280" s="33"/>
      <c r="T280" s="33"/>
      <c r="U280" s="33"/>
      <c r="V280" s="33"/>
      <c r="W280" s="33"/>
      <c r="X280" s="33"/>
      <c r="Y280" s="33"/>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2"/>
      <c r="AY280" s="145"/>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98" x14ac:dyDescent="0.35">
      <c r="A281" s="2"/>
      <c r="B281" s="120">
        <v>700</v>
      </c>
      <c r="C281" s="100">
        <v>687</v>
      </c>
      <c r="D281" s="101">
        <v>758</v>
      </c>
      <c r="E281" s="120">
        <v>586</v>
      </c>
      <c r="F281" s="100">
        <v>575</v>
      </c>
      <c r="G281" s="101">
        <v>562</v>
      </c>
      <c r="H281" s="120">
        <v>114</v>
      </c>
      <c r="I281" s="100">
        <v>112</v>
      </c>
      <c r="J281" s="101">
        <v>196</v>
      </c>
      <c r="K281" s="152">
        <v>0.16285714285714287</v>
      </c>
      <c r="L281" s="10">
        <v>0.16302765647743814</v>
      </c>
      <c r="M281" s="153">
        <v>0.25857519788918204</v>
      </c>
      <c r="N281" s="145"/>
      <c r="O281" s="144"/>
      <c r="P281" s="33"/>
      <c r="Q281" s="33"/>
      <c r="R281" s="33"/>
      <c r="S281" s="33"/>
      <c r="T281" s="33"/>
      <c r="U281" s="33"/>
      <c r="V281" s="33"/>
      <c r="W281" s="33"/>
      <c r="X281" s="33"/>
      <c r="Y281" s="33"/>
      <c r="Z281" s="33"/>
      <c r="AA281" s="33"/>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2"/>
      <c r="AY281" s="145"/>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98" x14ac:dyDescent="0.35">
      <c r="A282" s="2"/>
      <c r="B282" s="120">
        <v>0</v>
      </c>
      <c r="C282" s="100">
        <v>0</v>
      </c>
      <c r="D282" s="101">
        <v>552</v>
      </c>
      <c r="E282" s="120">
        <v>0</v>
      </c>
      <c r="F282" s="100">
        <v>0</v>
      </c>
      <c r="G282" s="101">
        <v>448</v>
      </c>
      <c r="H282" s="120">
        <v>0</v>
      </c>
      <c r="I282" s="100">
        <v>0</v>
      </c>
      <c r="J282" s="101">
        <v>104</v>
      </c>
      <c r="K282" s="152" t="e">
        <v>#DIV/0!</v>
      </c>
      <c r="L282" s="10" t="e">
        <v>#DIV/0!</v>
      </c>
      <c r="M282" s="153">
        <v>0.18840579710144928</v>
      </c>
      <c r="N282" s="2"/>
      <c r="O282" s="306"/>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98" x14ac:dyDescent="0.35">
      <c r="A283" s="2"/>
      <c r="B283" s="120">
        <v>1397</v>
      </c>
      <c r="C283" s="100">
        <v>1408</v>
      </c>
      <c r="D283" s="101">
        <v>1380</v>
      </c>
      <c r="E283" s="120">
        <v>1052</v>
      </c>
      <c r="F283" s="100">
        <v>1011</v>
      </c>
      <c r="G283" s="101">
        <v>999</v>
      </c>
      <c r="H283" s="120">
        <v>345</v>
      </c>
      <c r="I283" s="100">
        <v>397</v>
      </c>
      <c r="J283" s="101">
        <v>381</v>
      </c>
      <c r="K283" s="152">
        <v>0.24695776664280603</v>
      </c>
      <c r="L283" s="10">
        <v>0.28196022727272729</v>
      </c>
      <c r="M283" s="153">
        <v>0.27608695652173915</v>
      </c>
      <c r="N283" s="2"/>
      <c r="O283" s="306"/>
      <c r="P283" s="119"/>
      <c r="Q283" s="119"/>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98" x14ac:dyDescent="0.35">
      <c r="A284" s="2"/>
      <c r="B284" s="120">
        <v>137</v>
      </c>
      <c r="C284" s="100">
        <v>127.75</v>
      </c>
      <c r="D284" s="101">
        <v>131</v>
      </c>
      <c r="E284" s="120">
        <v>128</v>
      </c>
      <c r="F284" s="100">
        <v>120.75</v>
      </c>
      <c r="G284" s="101">
        <v>122</v>
      </c>
      <c r="H284" s="120">
        <v>9</v>
      </c>
      <c r="I284" s="100">
        <v>7</v>
      </c>
      <c r="J284" s="101">
        <v>9</v>
      </c>
      <c r="K284" s="152">
        <v>6.569343065693431E-2</v>
      </c>
      <c r="L284" s="10">
        <v>5.4794520547945202E-2</v>
      </c>
      <c r="M284" s="153">
        <v>6.8702290076335881E-2</v>
      </c>
      <c r="N284" s="2"/>
      <c r="O284" s="119"/>
      <c r="P284" s="119"/>
      <c r="Q284" s="119"/>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98" x14ac:dyDescent="0.35">
      <c r="A285" s="2"/>
      <c r="B285" s="120">
        <v>1968</v>
      </c>
      <c r="C285" s="100">
        <v>2002</v>
      </c>
      <c r="D285" s="101">
        <v>2024</v>
      </c>
      <c r="E285" s="120">
        <v>1664</v>
      </c>
      <c r="F285" s="100">
        <v>1665</v>
      </c>
      <c r="G285" s="101">
        <v>1663</v>
      </c>
      <c r="H285" s="120">
        <v>304</v>
      </c>
      <c r="I285" s="100">
        <v>337</v>
      </c>
      <c r="J285" s="101">
        <v>361</v>
      </c>
      <c r="K285" s="152">
        <v>0.15447154471544716</v>
      </c>
      <c r="L285" s="10">
        <v>0.16833166833166832</v>
      </c>
      <c r="M285" s="153">
        <v>0.1783596837944664</v>
      </c>
      <c r="N285" s="2"/>
      <c r="O285" s="119"/>
      <c r="P285" s="119"/>
      <c r="Q285" s="119"/>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98" x14ac:dyDescent="0.35">
      <c r="A286" s="2"/>
      <c r="B286" s="120">
        <v>1723</v>
      </c>
      <c r="C286" s="100">
        <v>1709</v>
      </c>
      <c r="D286" s="101">
        <v>1696</v>
      </c>
      <c r="E286" s="120">
        <v>1450</v>
      </c>
      <c r="F286" s="100">
        <v>1429</v>
      </c>
      <c r="G286" s="101">
        <v>1427</v>
      </c>
      <c r="H286" s="120">
        <v>273</v>
      </c>
      <c r="I286" s="100">
        <v>280</v>
      </c>
      <c r="J286" s="101">
        <v>269</v>
      </c>
      <c r="K286" s="152">
        <v>0.15844457341845619</v>
      </c>
      <c r="L286" s="10">
        <v>0.16383850204798128</v>
      </c>
      <c r="M286" s="153">
        <v>0.15860849056603774</v>
      </c>
      <c r="N286" s="2"/>
      <c r="O286" s="119"/>
      <c r="P286" s="119"/>
      <c r="Q286" s="119"/>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98" x14ac:dyDescent="0.35">
      <c r="A287" s="2"/>
      <c r="B287" s="120">
        <v>822</v>
      </c>
      <c r="C287" s="100">
        <v>861</v>
      </c>
      <c r="D287" s="101">
        <v>866</v>
      </c>
      <c r="E287" s="120">
        <v>704</v>
      </c>
      <c r="F287" s="100">
        <v>737</v>
      </c>
      <c r="G287" s="101">
        <v>763</v>
      </c>
      <c r="H287" s="120">
        <v>118</v>
      </c>
      <c r="I287" s="100">
        <v>124</v>
      </c>
      <c r="J287" s="101">
        <v>103</v>
      </c>
      <c r="K287" s="152">
        <v>0.14355231143552311</v>
      </c>
      <c r="L287" s="10">
        <v>0.1440185830429733</v>
      </c>
      <c r="M287" s="153">
        <v>0.11893764434180139</v>
      </c>
      <c r="N287" s="2"/>
      <c r="O287" s="119"/>
      <c r="P287" s="119"/>
      <c r="Q287" s="119"/>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98" x14ac:dyDescent="0.35">
      <c r="A288" s="2"/>
      <c r="B288" s="126">
        <v>0</v>
      </c>
      <c r="C288" s="124">
        <v>0</v>
      </c>
      <c r="D288" s="125">
        <v>0</v>
      </c>
      <c r="E288" s="126">
        <v>0</v>
      </c>
      <c r="F288" s="124">
        <v>0</v>
      </c>
      <c r="G288" s="125">
        <v>0</v>
      </c>
      <c r="H288" s="126">
        <v>0</v>
      </c>
      <c r="I288" s="124">
        <v>0</v>
      </c>
      <c r="J288" s="125">
        <v>0</v>
      </c>
      <c r="K288" s="242" t="e">
        <v>#DIV/0!</v>
      </c>
      <c r="L288" s="243" t="e">
        <v>#DIV/0!</v>
      </c>
      <c r="M288" s="244" t="e">
        <v>#DIV/0!</v>
      </c>
      <c r="N288" s="2"/>
      <c r="O288" s="119"/>
      <c r="P288" s="119"/>
      <c r="Q288" s="119"/>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x14ac:dyDescent="0.35">
      <c r="A289" s="2"/>
      <c r="B289" s="120">
        <v>434</v>
      </c>
      <c r="C289" s="100">
        <v>422</v>
      </c>
      <c r="D289" s="101">
        <v>415</v>
      </c>
      <c r="E289" s="120">
        <v>323</v>
      </c>
      <c r="F289" s="100">
        <v>304</v>
      </c>
      <c r="G289" s="101">
        <v>295</v>
      </c>
      <c r="H289" s="120">
        <v>111</v>
      </c>
      <c r="I289" s="100">
        <v>118</v>
      </c>
      <c r="J289" s="101">
        <v>120</v>
      </c>
      <c r="K289" s="152">
        <v>0.25576036866359447</v>
      </c>
      <c r="L289" s="10">
        <v>0.27962085308056872</v>
      </c>
      <c r="M289" s="153">
        <v>0.28915662650602408</v>
      </c>
      <c r="N289" s="2"/>
      <c r="O289" s="119"/>
      <c r="P289" s="119"/>
      <c r="Q289" s="119"/>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x14ac:dyDescent="0.35">
      <c r="A290" s="2"/>
      <c r="B290" s="120">
        <v>1439</v>
      </c>
      <c r="C290" s="100">
        <v>1369</v>
      </c>
      <c r="D290" s="101">
        <v>1297</v>
      </c>
      <c r="E290" s="120">
        <v>1268</v>
      </c>
      <c r="F290" s="100">
        <v>1205</v>
      </c>
      <c r="G290" s="101">
        <v>1142</v>
      </c>
      <c r="H290" s="120">
        <v>171</v>
      </c>
      <c r="I290" s="100">
        <v>164</v>
      </c>
      <c r="J290" s="101">
        <v>155</v>
      </c>
      <c r="K290" s="152">
        <v>0.11883252258512857</v>
      </c>
      <c r="L290" s="10">
        <v>0.1197954711468225</v>
      </c>
      <c r="M290" s="153">
        <v>0.1195065535851966</v>
      </c>
      <c r="N290" s="2"/>
      <c r="O290" s="119"/>
      <c r="P290" s="119"/>
      <c r="Q290" s="119"/>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x14ac:dyDescent="0.35">
      <c r="A291" s="2"/>
      <c r="B291" s="120">
        <v>1047</v>
      </c>
      <c r="C291" s="100">
        <v>1031</v>
      </c>
      <c r="D291" s="101">
        <v>1041</v>
      </c>
      <c r="E291" s="120">
        <v>896</v>
      </c>
      <c r="F291" s="100">
        <v>846</v>
      </c>
      <c r="G291" s="101">
        <v>856</v>
      </c>
      <c r="H291" s="120">
        <v>151</v>
      </c>
      <c r="I291" s="100">
        <v>185</v>
      </c>
      <c r="J291" s="101">
        <v>185</v>
      </c>
      <c r="K291" s="152">
        <v>0.14422158548233047</v>
      </c>
      <c r="L291" s="10">
        <v>0.17943743937924345</v>
      </c>
      <c r="M291" s="153">
        <v>0.17771373679154659</v>
      </c>
      <c r="N291" s="2"/>
      <c r="O291" s="119"/>
      <c r="P291" s="119"/>
      <c r="Q291" s="119"/>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x14ac:dyDescent="0.35">
      <c r="A292" s="2"/>
      <c r="B292" s="126">
        <v>0</v>
      </c>
      <c r="C292" s="124">
        <v>0</v>
      </c>
      <c r="D292" s="125">
        <v>0</v>
      </c>
      <c r="E292" s="126">
        <v>0</v>
      </c>
      <c r="F292" s="124">
        <v>0</v>
      </c>
      <c r="G292" s="125">
        <v>0</v>
      </c>
      <c r="H292" s="126">
        <v>0</v>
      </c>
      <c r="I292" s="124">
        <v>0</v>
      </c>
      <c r="J292" s="125">
        <v>0</v>
      </c>
      <c r="K292" s="242" t="e">
        <v>#DIV/0!</v>
      </c>
      <c r="L292" s="243" t="e">
        <v>#DIV/0!</v>
      </c>
      <c r="M292" s="244" t="e">
        <v>#DIV/0!</v>
      </c>
      <c r="N292" s="2"/>
      <c r="O292" s="119"/>
      <c r="P292" s="119"/>
      <c r="Q292" s="119"/>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x14ac:dyDescent="0.35">
      <c r="A293" s="2"/>
      <c r="B293" s="120">
        <v>800</v>
      </c>
      <c r="C293" s="100">
        <v>726</v>
      </c>
      <c r="D293" s="101">
        <v>716</v>
      </c>
      <c r="E293" s="120">
        <v>643</v>
      </c>
      <c r="F293" s="100">
        <v>587</v>
      </c>
      <c r="G293" s="101">
        <v>577</v>
      </c>
      <c r="H293" s="120">
        <v>157</v>
      </c>
      <c r="I293" s="100">
        <v>139</v>
      </c>
      <c r="J293" s="101">
        <v>139</v>
      </c>
      <c r="K293" s="152">
        <v>0.19625000000000001</v>
      </c>
      <c r="L293" s="10">
        <v>0.19146005509641872</v>
      </c>
      <c r="M293" s="153">
        <v>0.19413407821229051</v>
      </c>
      <c r="N293" s="2"/>
      <c r="O293" s="119"/>
      <c r="P293" s="119"/>
      <c r="Q293" s="119"/>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x14ac:dyDescent="0.35">
      <c r="A294" s="2"/>
      <c r="B294" s="120">
        <v>292</v>
      </c>
      <c r="C294" s="100">
        <v>295</v>
      </c>
      <c r="D294" s="101">
        <v>283</v>
      </c>
      <c r="E294" s="120">
        <v>211</v>
      </c>
      <c r="F294" s="100">
        <v>211</v>
      </c>
      <c r="G294" s="101">
        <v>198</v>
      </c>
      <c r="H294" s="120">
        <v>81</v>
      </c>
      <c r="I294" s="100">
        <v>84</v>
      </c>
      <c r="J294" s="101">
        <v>85</v>
      </c>
      <c r="K294" s="152">
        <v>0.2773972602739726</v>
      </c>
      <c r="L294" s="10">
        <v>0.28474576271186441</v>
      </c>
      <c r="M294" s="153">
        <v>0.30035335689045939</v>
      </c>
      <c r="N294" s="2"/>
      <c r="O294" s="119"/>
      <c r="P294" s="119"/>
      <c r="Q294" s="119"/>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x14ac:dyDescent="0.35">
      <c r="A295" s="2"/>
      <c r="B295" s="120">
        <v>1318</v>
      </c>
      <c r="C295" s="100">
        <v>1318</v>
      </c>
      <c r="D295" s="101">
        <v>1272</v>
      </c>
      <c r="E295" s="120">
        <v>1118</v>
      </c>
      <c r="F295" s="100">
        <v>1105</v>
      </c>
      <c r="G295" s="101">
        <v>1071</v>
      </c>
      <c r="H295" s="120">
        <v>200</v>
      </c>
      <c r="I295" s="100">
        <v>213</v>
      </c>
      <c r="J295" s="101">
        <v>201</v>
      </c>
      <c r="K295" s="152">
        <v>0.15174506828528073</v>
      </c>
      <c r="L295" s="10">
        <v>0.16160849772382396</v>
      </c>
      <c r="M295" s="153">
        <v>0.15801886792452829</v>
      </c>
      <c r="N295" s="2"/>
      <c r="O295" s="119"/>
      <c r="P295" s="119"/>
      <c r="Q295" s="119"/>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x14ac:dyDescent="0.35">
      <c r="A296" s="2"/>
      <c r="B296" s="120">
        <v>4958</v>
      </c>
      <c r="C296" s="100">
        <v>4956</v>
      </c>
      <c r="D296" s="101">
        <v>4849</v>
      </c>
      <c r="E296" s="120">
        <v>4576</v>
      </c>
      <c r="F296" s="100">
        <v>4573</v>
      </c>
      <c r="G296" s="101">
        <v>4484</v>
      </c>
      <c r="H296" s="120">
        <v>382</v>
      </c>
      <c r="I296" s="100">
        <v>383</v>
      </c>
      <c r="J296" s="101">
        <v>365</v>
      </c>
      <c r="K296" s="152">
        <v>7.7047196450181529E-2</v>
      </c>
      <c r="L296" s="10">
        <v>7.7280064568200163E-2</v>
      </c>
      <c r="M296" s="153">
        <v>7.5273252216951955E-2</v>
      </c>
      <c r="N296" s="2"/>
      <c r="O296" s="119"/>
      <c r="P296" s="119"/>
      <c r="Q296" s="119"/>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8.5" x14ac:dyDescent="0.45">
      <c r="A297" s="2"/>
      <c r="B297" s="120">
        <v>229</v>
      </c>
      <c r="C297" s="100">
        <v>223</v>
      </c>
      <c r="D297" s="101">
        <v>212</v>
      </c>
      <c r="E297" s="120">
        <v>186</v>
      </c>
      <c r="F297" s="100">
        <v>182</v>
      </c>
      <c r="G297" s="101">
        <v>173</v>
      </c>
      <c r="H297" s="120">
        <v>43</v>
      </c>
      <c r="I297" s="100">
        <v>41</v>
      </c>
      <c r="J297" s="101">
        <v>39</v>
      </c>
      <c r="K297" s="152">
        <v>0.18777292576419213</v>
      </c>
      <c r="L297" s="10">
        <v>0.18385650224215247</v>
      </c>
      <c r="M297" s="153">
        <v>0.18396226415094338</v>
      </c>
      <c r="N297" s="2"/>
      <c r="O297" s="119"/>
      <c r="P297" s="147"/>
      <c r="Q297" s="119"/>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x14ac:dyDescent="0.35">
      <c r="A298" s="2"/>
      <c r="B298" s="120">
        <v>282</v>
      </c>
      <c r="C298" s="100">
        <v>278</v>
      </c>
      <c r="D298" s="101">
        <v>246</v>
      </c>
      <c r="E298" s="120">
        <v>223</v>
      </c>
      <c r="F298" s="100">
        <v>219</v>
      </c>
      <c r="G298" s="101">
        <v>194</v>
      </c>
      <c r="H298" s="120">
        <v>59</v>
      </c>
      <c r="I298" s="100">
        <v>59</v>
      </c>
      <c r="J298" s="101">
        <v>52</v>
      </c>
      <c r="K298" s="152">
        <v>0.20921985815602837</v>
      </c>
      <c r="L298" s="10">
        <v>0.21223021582733814</v>
      </c>
      <c r="M298" s="153">
        <v>0.21138211382113822</v>
      </c>
      <c r="N298" s="2"/>
      <c r="O298" s="2"/>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c r="AR298" s="78"/>
      <c r="AS298" s="78"/>
      <c r="AT298" s="78"/>
      <c r="AU298" s="78"/>
      <c r="AV298" s="78"/>
      <c r="AW298" s="78"/>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x14ac:dyDescent="0.35">
      <c r="A299" s="2"/>
      <c r="B299" s="120">
        <v>633</v>
      </c>
      <c r="C299" s="100">
        <v>598</v>
      </c>
      <c r="D299" s="101">
        <v>498</v>
      </c>
      <c r="E299" s="120">
        <v>278</v>
      </c>
      <c r="F299" s="100">
        <v>266</v>
      </c>
      <c r="G299" s="101">
        <v>254</v>
      </c>
      <c r="H299" s="120">
        <v>355</v>
      </c>
      <c r="I299" s="100">
        <v>332</v>
      </c>
      <c r="J299" s="101">
        <v>244</v>
      </c>
      <c r="K299" s="152">
        <v>0.56082148499210116</v>
      </c>
      <c r="L299" s="10">
        <v>0.55518394648829428</v>
      </c>
      <c r="M299" s="153">
        <v>0.48995983935742971</v>
      </c>
      <c r="N299" s="146"/>
      <c r="O299" s="144"/>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2"/>
      <c r="AY299" s="145"/>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x14ac:dyDescent="0.35">
      <c r="A300" s="2"/>
      <c r="B300" s="120">
        <v>663</v>
      </c>
      <c r="C300" s="100">
        <v>627</v>
      </c>
      <c r="D300" s="101">
        <v>596</v>
      </c>
      <c r="E300" s="120">
        <v>663</v>
      </c>
      <c r="F300" s="100">
        <v>627</v>
      </c>
      <c r="G300" s="101">
        <v>596</v>
      </c>
      <c r="H300" s="120">
        <v>0</v>
      </c>
      <c r="I300" s="100">
        <v>0</v>
      </c>
      <c r="J300" s="101">
        <v>0</v>
      </c>
      <c r="K300" s="152">
        <v>0</v>
      </c>
      <c r="L300" s="10">
        <v>0</v>
      </c>
      <c r="M300" s="153">
        <v>0</v>
      </c>
      <c r="N300" s="146"/>
      <c r="O300" s="144"/>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2"/>
      <c r="AY300" s="145"/>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x14ac:dyDescent="0.35">
      <c r="A301" s="2"/>
      <c r="B301" s="120">
        <v>8504.01</v>
      </c>
      <c r="C301" s="100">
        <v>8402.89</v>
      </c>
      <c r="D301" s="101">
        <v>8417.44</v>
      </c>
      <c r="E301" s="120">
        <v>7977.39</v>
      </c>
      <c r="F301" s="100">
        <v>7575.66</v>
      </c>
      <c r="G301" s="101">
        <v>7531.93</v>
      </c>
      <c r="H301" s="120">
        <v>526.62</v>
      </c>
      <c r="I301" s="100">
        <v>827.23</v>
      </c>
      <c r="J301" s="101">
        <v>885.51</v>
      </c>
      <c r="K301" s="152">
        <v>6.192607957892806E-2</v>
      </c>
      <c r="L301" s="10">
        <v>9.8445891830072754E-2</v>
      </c>
      <c r="M301" s="153">
        <v>0.10519944306107319</v>
      </c>
      <c r="N301" s="2"/>
      <c r="O301" s="119"/>
      <c r="P301" s="119"/>
      <c r="Q301" s="119"/>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x14ac:dyDescent="0.35">
      <c r="A302" s="2"/>
      <c r="B302" s="120">
        <v>160</v>
      </c>
      <c r="C302" s="100">
        <v>159</v>
      </c>
      <c r="D302" s="101">
        <v>153</v>
      </c>
      <c r="E302" s="120">
        <v>87</v>
      </c>
      <c r="F302" s="100">
        <v>86</v>
      </c>
      <c r="G302" s="101">
        <v>86</v>
      </c>
      <c r="H302" s="120">
        <v>73</v>
      </c>
      <c r="I302" s="100">
        <v>73</v>
      </c>
      <c r="J302" s="101">
        <v>67</v>
      </c>
      <c r="K302" s="152">
        <v>0.45624999999999999</v>
      </c>
      <c r="L302" s="10">
        <v>0.45911949685534592</v>
      </c>
      <c r="M302" s="153">
        <v>0.43790849673202614</v>
      </c>
      <c r="N302" s="2"/>
      <c r="O302" s="119"/>
      <c r="P302" s="119"/>
      <c r="Q302" s="119"/>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x14ac:dyDescent="0.35">
      <c r="A303" s="2"/>
      <c r="B303" s="120">
        <v>1834</v>
      </c>
      <c r="C303" s="100">
        <v>1779</v>
      </c>
      <c r="D303" s="101">
        <v>1725</v>
      </c>
      <c r="E303" s="120">
        <v>0</v>
      </c>
      <c r="F303" s="100">
        <v>0</v>
      </c>
      <c r="G303" s="101">
        <v>0</v>
      </c>
      <c r="H303" s="120">
        <v>1834</v>
      </c>
      <c r="I303" s="100">
        <v>1779</v>
      </c>
      <c r="J303" s="101">
        <v>1725</v>
      </c>
      <c r="K303" s="152">
        <v>1</v>
      </c>
      <c r="L303" s="10">
        <v>1</v>
      </c>
      <c r="M303" s="153">
        <v>1</v>
      </c>
      <c r="N303" s="2"/>
      <c r="O303" s="119"/>
      <c r="P303" s="119"/>
      <c r="Q303" s="119"/>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x14ac:dyDescent="0.35">
      <c r="A304" s="2"/>
      <c r="B304" s="120">
        <v>15571</v>
      </c>
      <c r="C304" s="100">
        <v>15267</v>
      </c>
      <c r="D304" s="101">
        <v>15031</v>
      </c>
      <c r="E304" s="120">
        <v>15056</v>
      </c>
      <c r="F304" s="100">
        <v>14762</v>
      </c>
      <c r="G304" s="101">
        <v>14548</v>
      </c>
      <c r="H304" s="120">
        <v>515</v>
      </c>
      <c r="I304" s="100">
        <v>505</v>
      </c>
      <c r="J304" s="101">
        <v>483</v>
      </c>
      <c r="K304" s="152">
        <v>3.3074304797379744E-2</v>
      </c>
      <c r="L304" s="10">
        <v>3.3077880395624551E-2</v>
      </c>
      <c r="M304" s="153">
        <v>3.2133590579469094E-2</v>
      </c>
      <c r="N304" s="2"/>
      <c r="O304" s="119"/>
      <c r="P304" s="119"/>
      <c r="Q304" s="119"/>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98" x14ac:dyDescent="0.35">
      <c r="A305" s="2"/>
      <c r="B305" s="120">
        <v>48</v>
      </c>
      <c r="C305" s="100">
        <v>47.75</v>
      </c>
      <c r="D305" s="101">
        <v>55</v>
      </c>
      <c r="E305" s="120">
        <v>39</v>
      </c>
      <c r="F305" s="100">
        <v>40.75</v>
      </c>
      <c r="G305" s="101">
        <v>46</v>
      </c>
      <c r="H305" s="120">
        <v>9</v>
      </c>
      <c r="I305" s="100">
        <v>7</v>
      </c>
      <c r="J305" s="101">
        <v>9</v>
      </c>
      <c r="K305" s="152">
        <v>0.1875</v>
      </c>
      <c r="L305" s="10">
        <v>0.14659685863874344</v>
      </c>
      <c r="M305" s="153">
        <v>0.16363636363636364</v>
      </c>
      <c r="N305" s="2"/>
      <c r="O305" s="119"/>
      <c r="P305" s="119"/>
      <c r="Q305" s="119"/>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98" x14ac:dyDescent="0.35">
      <c r="A306" s="2"/>
      <c r="B306" s="120">
        <v>12204</v>
      </c>
      <c r="C306" s="100">
        <v>12135</v>
      </c>
      <c r="D306" s="101">
        <v>11800</v>
      </c>
      <c r="E306" s="120">
        <v>11550</v>
      </c>
      <c r="F306" s="100">
        <v>11488</v>
      </c>
      <c r="G306" s="101">
        <v>11168</v>
      </c>
      <c r="H306" s="120">
        <v>654</v>
      </c>
      <c r="I306" s="100">
        <v>647</v>
      </c>
      <c r="J306" s="101">
        <v>632</v>
      </c>
      <c r="K306" s="152">
        <v>5.3588987217305803E-2</v>
      </c>
      <c r="L306" s="10">
        <v>5.3316852080758134E-2</v>
      </c>
      <c r="M306" s="153">
        <v>5.3559322033898307E-2</v>
      </c>
      <c r="N306" s="2"/>
      <c r="O306" s="119"/>
      <c r="P306" s="119"/>
      <c r="Q306" s="119"/>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98" x14ac:dyDescent="0.35">
      <c r="A307" s="2"/>
      <c r="B307" s="120">
        <v>217</v>
      </c>
      <c r="C307" s="100">
        <v>245</v>
      </c>
      <c r="D307" s="101">
        <v>249</v>
      </c>
      <c r="E307" s="120">
        <v>0</v>
      </c>
      <c r="F307" s="100">
        <v>0</v>
      </c>
      <c r="G307" s="101">
        <v>0</v>
      </c>
      <c r="H307" s="120">
        <v>217</v>
      </c>
      <c r="I307" s="100">
        <v>245</v>
      </c>
      <c r="J307" s="101">
        <v>249</v>
      </c>
      <c r="K307" s="152">
        <v>1</v>
      </c>
      <c r="L307" s="10">
        <v>1</v>
      </c>
      <c r="M307" s="153">
        <v>1</v>
      </c>
      <c r="N307" s="2"/>
      <c r="O307" s="119"/>
      <c r="P307" s="119"/>
      <c r="Q307" s="119"/>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98" x14ac:dyDescent="0.35">
      <c r="A308" s="2"/>
      <c r="B308" s="126">
        <v>0</v>
      </c>
      <c r="C308" s="124">
        <v>0</v>
      </c>
      <c r="D308" s="125">
        <v>0</v>
      </c>
      <c r="E308" s="126">
        <v>0</v>
      </c>
      <c r="F308" s="124">
        <v>0</v>
      </c>
      <c r="G308" s="125">
        <v>0</v>
      </c>
      <c r="H308" s="126">
        <v>0</v>
      </c>
      <c r="I308" s="124">
        <v>0</v>
      </c>
      <c r="J308" s="125">
        <v>0</v>
      </c>
      <c r="K308" s="242" t="e">
        <v>#DIV/0!</v>
      </c>
      <c r="L308" s="243" t="e">
        <v>#DIV/0!</v>
      </c>
      <c r="M308" s="244" t="e">
        <v>#DIV/0!</v>
      </c>
      <c r="N308" s="2"/>
      <c r="O308" s="119"/>
      <c r="P308" s="119"/>
      <c r="Q308" s="119"/>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98" x14ac:dyDescent="0.35">
      <c r="A309" s="2"/>
      <c r="B309" s="120">
        <v>1299</v>
      </c>
      <c r="C309" s="100">
        <v>1307</v>
      </c>
      <c r="D309" s="101">
        <v>1298</v>
      </c>
      <c r="E309" s="120">
        <v>1152</v>
      </c>
      <c r="F309" s="100">
        <v>1162</v>
      </c>
      <c r="G309" s="101">
        <v>1156</v>
      </c>
      <c r="H309" s="120">
        <v>147</v>
      </c>
      <c r="I309" s="100">
        <v>145</v>
      </c>
      <c r="J309" s="101">
        <v>142</v>
      </c>
      <c r="K309" s="152">
        <v>0.11316397228637413</v>
      </c>
      <c r="L309" s="10">
        <v>0.11094108645753634</v>
      </c>
      <c r="M309" s="153">
        <v>0.10939907550077041</v>
      </c>
      <c r="N309" s="2"/>
      <c r="O309" s="119"/>
      <c r="P309" s="119"/>
      <c r="Q309" s="119"/>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98" x14ac:dyDescent="0.35">
      <c r="A310" s="2"/>
      <c r="B310" s="126">
        <v>0</v>
      </c>
      <c r="C310" s="124">
        <v>0</v>
      </c>
      <c r="D310" s="125">
        <v>0</v>
      </c>
      <c r="E310" s="126">
        <v>0</v>
      </c>
      <c r="F310" s="124">
        <v>0</v>
      </c>
      <c r="G310" s="125">
        <v>0</v>
      </c>
      <c r="H310" s="126">
        <v>0</v>
      </c>
      <c r="I310" s="124">
        <v>0</v>
      </c>
      <c r="J310" s="125">
        <v>0</v>
      </c>
      <c r="K310" s="242" t="e">
        <v>#DIV/0!</v>
      </c>
      <c r="L310" s="243" t="e">
        <v>#DIV/0!</v>
      </c>
      <c r="M310" s="244" t="e">
        <v>#DIV/0!</v>
      </c>
      <c r="N310" s="2"/>
      <c r="O310" s="119"/>
      <c r="P310" s="119"/>
      <c r="Q310" s="119"/>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98" x14ac:dyDescent="0.35">
      <c r="A311" s="2"/>
      <c r="B311" s="120">
        <v>664</v>
      </c>
      <c r="C311" s="100">
        <v>688</v>
      </c>
      <c r="D311" s="101">
        <v>696</v>
      </c>
      <c r="E311" s="120">
        <v>275</v>
      </c>
      <c r="F311" s="100">
        <v>294</v>
      </c>
      <c r="G311" s="101">
        <v>298</v>
      </c>
      <c r="H311" s="120">
        <v>389</v>
      </c>
      <c r="I311" s="100">
        <v>394</v>
      </c>
      <c r="J311" s="101">
        <v>398</v>
      </c>
      <c r="K311" s="152">
        <v>0.58584337349397586</v>
      </c>
      <c r="L311" s="10">
        <v>0.57267441860465118</v>
      </c>
      <c r="M311" s="153">
        <v>0.57183908045977017</v>
      </c>
      <c r="N311" s="2"/>
      <c r="O311" s="119"/>
      <c r="P311" s="119"/>
      <c r="Q311" s="119"/>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98" x14ac:dyDescent="0.35">
      <c r="A312" s="2"/>
      <c r="B312" s="120">
        <v>94</v>
      </c>
      <c r="C312" s="100">
        <v>111</v>
      </c>
      <c r="D312" s="101">
        <v>123</v>
      </c>
      <c r="E312" s="120">
        <v>83</v>
      </c>
      <c r="F312" s="100">
        <v>97</v>
      </c>
      <c r="G312" s="101">
        <v>105</v>
      </c>
      <c r="H312" s="120">
        <v>11</v>
      </c>
      <c r="I312" s="100">
        <v>14</v>
      </c>
      <c r="J312" s="101">
        <v>18</v>
      </c>
      <c r="K312" s="152">
        <v>0.11702127659574468</v>
      </c>
      <c r="L312" s="10">
        <v>0.12612612612612611</v>
      </c>
      <c r="M312" s="153">
        <v>0.14634146341463414</v>
      </c>
      <c r="N312" s="2"/>
      <c r="O312" s="119"/>
      <c r="P312" s="119"/>
      <c r="Q312" s="119"/>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98" x14ac:dyDescent="0.35">
      <c r="A313" s="2"/>
      <c r="B313" s="120">
        <v>79</v>
      </c>
      <c r="C313" s="100">
        <v>99</v>
      </c>
      <c r="D313" s="101">
        <v>99</v>
      </c>
      <c r="E313" s="120">
        <v>0</v>
      </c>
      <c r="F313" s="100">
        <v>0</v>
      </c>
      <c r="G313" s="101">
        <v>0</v>
      </c>
      <c r="H313" s="120">
        <v>79</v>
      </c>
      <c r="I313" s="100">
        <v>99</v>
      </c>
      <c r="J313" s="101">
        <v>99</v>
      </c>
      <c r="K313" s="152">
        <v>1</v>
      </c>
      <c r="L313" s="10">
        <v>1</v>
      </c>
      <c r="M313" s="153">
        <v>1</v>
      </c>
      <c r="N313" s="2"/>
      <c r="O313" s="119"/>
      <c r="P313" s="119"/>
      <c r="Q313" s="119"/>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98" x14ac:dyDescent="0.35">
      <c r="A314" s="2"/>
      <c r="B314" s="122">
        <v>59</v>
      </c>
      <c r="C314" s="102">
        <v>59</v>
      </c>
      <c r="D314" s="103">
        <v>59</v>
      </c>
      <c r="E314" s="122">
        <v>0</v>
      </c>
      <c r="F314" s="102">
        <v>0</v>
      </c>
      <c r="G314" s="103">
        <v>0</v>
      </c>
      <c r="H314" s="122">
        <v>59</v>
      </c>
      <c r="I314" s="102">
        <v>59</v>
      </c>
      <c r="J314" s="103">
        <v>59</v>
      </c>
      <c r="K314" s="157">
        <v>1</v>
      </c>
      <c r="L314" s="158">
        <v>1</v>
      </c>
      <c r="M314" s="232">
        <v>1</v>
      </c>
      <c r="N314" s="2"/>
      <c r="O314" s="119"/>
      <c r="P314" s="119"/>
      <c r="Q314" s="119"/>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98" s="2" customFormat="1" x14ac:dyDescent="0.35">
      <c r="A315" s="78"/>
      <c r="B315" s="119"/>
      <c r="C315" s="119"/>
      <c r="D315" s="119"/>
      <c r="E315" s="119"/>
      <c r="F315" s="119"/>
      <c r="G315" s="119"/>
      <c r="H315" s="119"/>
      <c r="I315" s="119"/>
      <c r="J315" s="119"/>
      <c r="K315" s="10"/>
      <c r="L315" s="10"/>
      <c r="M315" s="10"/>
      <c r="O315" s="119"/>
      <c r="P315" s="119"/>
      <c r="Q315" s="119"/>
    </row>
    <row r="316" spans="1:98" s="2" customFormat="1" x14ac:dyDescent="0.35"/>
    <row r="317" spans="1:98" x14ac:dyDescent="0.3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98" ht="24" customHeight="1" thickBot="1" x14ac:dyDescent="0.4">
      <c r="A318" s="106" t="s">
        <v>140</v>
      </c>
      <c r="B318" s="410" t="s">
        <v>141</v>
      </c>
      <c r="C318" s="410"/>
      <c r="D318" s="410"/>
      <c r="E318" s="410"/>
      <c r="F318" s="410"/>
      <c r="G318" s="410"/>
      <c r="H318" s="410"/>
      <c r="I318" s="410"/>
      <c r="J318" s="410"/>
      <c r="K318" s="410"/>
      <c r="L318" s="410"/>
      <c r="M318" s="410"/>
      <c r="N318" s="410"/>
      <c r="O318" s="410"/>
      <c r="P318" s="410"/>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row>
    <row r="319" spans="1:98" ht="21.5" customHeight="1" thickBot="1" x14ac:dyDescent="0.4">
      <c r="A319" s="76"/>
      <c r="B319" s="411" t="s">
        <v>142</v>
      </c>
      <c r="C319" s="412"/>
      <c r="D319" s="413"/>
      <c r="E319" s="411" t="s">
        <v>143</v>
      </c>
      <c r="F319" s="412"/>
      <c r="G319" s="413"/>
      <c r="H319" s="411" t="s">
        <v>144</v>
      </c>
      <c r="I319" s="412"/>
      <c r="J319" s="413"/>
      <c r="K319" s="411" t="s">
        <v>419</v>
      </c>
      <c r="L319" s="412"/>
      <c r="M319" s="413"/>
      <c r="N319" s="411" t="s">
        <v>139</v>
      </c>
      <c r="O319" s="412"/>
      <c r="P319" s="413"/>
      <c r="Q319" s="411" t="s">
        <v>145</v>
      </c>
      <c r="R319" s="412"/>
      <c r="S319" s="413"/>
      <c r="T319" s="420" t="s">
        <v>420</v>
      </c>
      <c r="U319" s="421"/>
      <c r="V319" s="421"/>
      <c r="W319" s="42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98" x14ac:dyDescent="0.35">
      <c r="A320" s="2"/>
      <c r="B320" s="95">
        <v>2018</v>
      </c>
      <c r="C320" s="96">
        <v>2019</v>
      </c>
      <c r="D320" s="97">
        <v>2020</v>
      </c>
      <c r="E320" s="95">
        <v>2018</v>
      </c>
      <c r="F320" s="96">
        <v>2019</v>
      </c>
      <c r="G320" s="97">
        <v>2020</v>
      </c>
      <c r="H320" s="95">
        <v>2018</v>
      </c>
      <c r="I320" s="96">
        <v>2019</v>
      </c>
      <c r="J320" s="97">
        <v>2020</v>
      </c>
      <c r="K320" s="95"/>
      <c r="L320" s="96"/>
      <c r="M320" s="97"/>
      <c r="N320" s="95">
        <v>2018</v>
      </c>
      <c r="O320" s="96">
        <v>2019</v>
      </c>
      <c r="P320" s="97">
        <v>2020</v>
      </c>
      <c r="Q320" s="95">
        <v>2018</v>
      </c>
      <c r="R320" s="96">
        <v>2019</v>
      </c>
      <c r="S320" s="97">
        <v>2020</v>
      </c>
      <c r="T320" s="318" t="s">
        <v>182</v>
      </c>
      <c r="U320" s="319">
        <v>2018</v>
      </c>
      <c r="V320" s="319">
        <v>2019</v>
      </c>
      <c r="W320" s="320">
        <v>2020</v>
      </c>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x14ac:dyDescent="0.35">
      <c r="A321" s="2"/>
      <c r="B321" s="120">
        <v>22</v>
      </c>
      <c r="C321" s="100">
        <v>26</v>
      </c>
      <c r="D321" s="101">
        <v>24</v>
      </c>
      <c r="E321" s="120">
        <v>8</v>
      </c>
      <c r="F321" s="100">
        <v>13</v>
      </c>
      <c r="G321" s="101">
        <v>11</v>
      </c>
      <c r="H321" s="120">
        <v>14</v>
      </c>
      <c r="I321" s="100">
        <v>13</v>
      </c>
      <c r="J321" s="101">
        <v>13</v>
      </c>
      <c r="K321" s="152">
        <v>0.36363636363636365</v>
      </c>
      <c r="L321" s="152">
        <v>0.5</v>
      </c>
      <c r="M321" s="321">
        <v>0.45833333333333331</v>
      </c>
      <c r="N321" s="152">
        <v>0.63636363636363635</v>
      </c>
      <c r="O321" s="10">
        <v>0.5</v>
      </c>
      <c r="P321" s="10">
        <v>0.54166666666666663</v>
      </c>
      <c r="Q321" s="135">
        <v>3.1428571428571431E-2</v>
      </c>
      <c r="R321" s="136">
        <v>3.7845705967976713E-2</v>
      </c>
      <c r="S321" s="137">
        <v>3.1662269129287601E-2</v>
      </c>
      <c r="T321" s="311" t="s">
        <v>414</v>
      </c>
      <c r="U321" s="296">
        <f>K355</f>
        <v>0.71844758477444082</v>
      </c>
      <c r="V321" s="296">
        <f t="shared" ref="V321:W321" si="2">L355</f>
        <v>0.71719139804039977</v>
      </c>
      <c r="W321" s="296">
        <f t="shared" si="2"/>
        <v>0.6985846379305295</v>
      </c>
      <c r="X321" s="10">
        <f>AVERAGEIF(K321:M334,"&lt;&gt;#DĚLENÍ_NULOU!")</f>
        <v>0.71103071959204711</v>
      </c>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6" thickBot="1" x14ac:dyDescent="0.4">
      <c r="A322" s="2"/>
      <c r="B322" s="126">
        <v>0</v>
      </c>
      <c r="C322" s="124">
        <v>0</v>
      </c>
      <c r="D322" s="125">
        <v>21</v>
      </c>
      <c r="E322" s="126">
        <v>0</v>
      </c>
      <c r="F322" s="124">
        <v>0</v>
      </c>
      <c r="G322" s="125">
        <v>12</v>
      </c>
      <c r="H322" s="126">
        <v>0</v>
      </c>
      <c r="I322" s="124">
        <v>0</v>
      </c>
      <c r="J322" s="125">
        <v>9</v>
      </c>
      <c r="K322" s="242" t="e">
        <v>#DIV/0!</v>
      </c>
      <c r="L322" s="242" t="e">
        <v>#DIV/0!</v>
      </c>
      <c r="M322" s="321">
        <v>0.5714285714285714</v>
      </c>
      <c r="N322" s="242" t="e">
        <v>#DIV/0!</v>
      </c>
      <c r="O322" s="243" t="e">
        <v>#DIV/0!</v>
      </c>
      <c r="P322" s="10">
        <v>0.42857142857142855</v>
      </c>
      <c r="Q322" s="242" t="e">
        <v>#DIV/0!</v>
      </c>
      <c r="R322" s="243" t="e">
        <v>#DIV/0!</v>
      </c>
      <c r="S322" s="244">
        <v>3.8043478260869568E-2</v>
      </c>
      <c r="T322" s="313" t="s">
        <v>417</v>
      </c>
      <c r="U322" s="314">
        <f>N355</f>
        <v>0.28155241522555907</v>
      </c>
      <c r="V322" s="314">
        <f t="shared" ref="V322:W322" si="3">O355</f>
        <v>0.28280860195960023</v>
      </c>
      <c r="W322" s="314">
        <f t="shared" si="3"/>
        <v>0.3014153620694705</v>
      </c>
      <c r="X322" s="10">
        <f>AVERAGEIF(N321:P334,"&lt;&gt;#DĚLENÍ_NULOU!")</f>
        <v>0.28896928040795283</v>
      </c>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x14ac:dyDescent="0.35">
      <c r="A323" s="2"/>
      <c r="B323" s="120">
        <v>57</v>
      </c>
      <c r="C323" s="100">
        <v>49</v>
      </c>
      <c r="D323" s="101">
        <v>48</v>
      </c>
      <c r="E323" s="120">
        <v>49</v>
      </c>
      <c r="F323" s="100">
        <v>39</v>
      </c>
      <c r="G323" s="101">
        <v>39</v>
      </c>
      <c r="H323" s="120">
        <v>8</v>
      </c>
      <c r="I323" s="100">
        <v>10</v>
      </c>
      <c r="J323" s="101">
        <v>9</v>
      </c>
      <c r="K323" s="152">
        <v>0.85964912280701755</v>
      </c>
      <c r="L323" s="152">
        <v>0.79591836734693877</v>
      </c>
      <c r="M323" s="321">
        <v>0.8125</v>
      </c>
      <c r="N323" s="152">
        <v>0.14035087719298245</v>
      </c>
      <c r="O323" s="10">
        <v>0.20408163265306123</v>
      </c>
      <c r="P323" s="10">
        <v>0.1875</v>
      </c>
      <c r="Q323" s="135">
        <v>4.0801717967072298E-2</v>
      </c>
      <c r="R323" s="136">
        <v>3.480113636363636E-2</v>
      </c>
      <c r="S323" s="137">
        <v>3.4782608695652174E-2</v>
      </c>
      <c r="T323" s="318" t="s">
        <v>183</v>
      </c>
      <c r="U323" s="319">
        <v>2018</v>
      </c>
      <c r="V323" s="319">
        <v>2019</v>
      </c>
      <c r="W323" s="320">
        <v>2020</v>
      </c>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x14ac:dyDescent="0.35">
      <c r="A324" s="2"/>
      <c r="B324" s="165">
        <v>133</v>
      </c>
      <c r="C324" s="119">
        <v>117</v>
      </c>
      <c r="D324" s="166">
        <v>111</v>
      </c>
      <c r="E324" s="165">
        <v>125</v>
      </c>
      <c r="F324" s="119">
        <v>110</v>
      </c>
      <c r="G324" s="166">
        <v>104</v>
      </c>
      <c r="H324" s="165">
        <v>8</v>
      </c>
      <c r="I324" s="119">
        <v>7</v>
      </c>
      <c r="J324" s="166">
        <v>7</v>
      </c>
      <c r="K324" s="152">
        <v>0.93984962406015038</v>
      </c>
      <c r="L324" s="152">
        <v>0.94017094017094016</v>
      </c>
      <c r="M324" s="321">
        <v>0.93693693693693691</v>
      </c>
      <c r="N324" s="152">
        <v>6.0150375939849621E-2</v>
      </c>
      <c r="O324" s="10">
        <v>5.9829059829059832E-2</v>
      </c>
      <c r="P324" s="10">
        <v>6.3063063063063057E-2</v>
      </c>
      <c r="Q324" s="152">
        <v>0.97080291970802923</v>
      </c>
      <c r="R324" s="10">
        <v>0.91585127201565553</v>
      </c>
      <c r="S324" s="153">
        <v>0.84732824427480913</v>
      </c>
      <c r="T324" s="311" t="s">
        <v>414</v>
      </c>
      <c r="U324" s="296">
        <f>K356</f>
        <v>0.50887525196547156</v>
      </c>
      <c r="V324" s="296">
        <f t="shared" ref="V324:W324" si="4">L356</f>
        <v>0.49128052716074272</v>
      </c>
      <c r="W324" s="296">
        <f t="shared" si="4"/>
        <v>0.49413000725812556</v>
      </c>
      <c r="X324" s="10">
        <f>AVERAGEIF(K335:M354,"&lt;&gt;#DĚLENÍ_NULOU!")</f>
        <v>0.49809526212811323</v>
      </c>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x14ac:dyDescent="0.35">
      <c r="A325" s="2"/>
      <c r="B325" s="120">
        <v>68</v>
      </c>
      <c r="C325" s="100">
        <v>66</v>
      </c>
      <c r="D325" s="101">
        <v>61</v>
      </c>
      <c r="E325" s="120">
        <v>67</v>
      </c>
      <c r="F325" s="100">
        <v>65</v>
      </c>
      <c r="G325" s="101">
        <v>60</v>
      </c>
      <c r="H325" s="120">
        <v>1</v>
      </c>
      <c r="I325" s="100">
        <v>1</v>
      </c>
      <c r="J325" s="101">
        <v>1</v>
      </c>
      <c r="K325" s="152">
        <v>0.98529411764705888</v>
      </c>
      <c r="L325" s="152">
        <v>0.98484848484848486</v>
      </c>
      <c r="M325" s="321">
        <v>0.98360655737704916</v>
      </c>
      <c r="N325" s="152">
        <v>1.4705882352941176E-2</v>
      </c>
      <c r="O325" s="10">
        <v>1.5151515151515152E-2</v>
      </c>
      <c r="P325" s="10">
        <v>1.6393442622950821E-2</v>
      </c>
      <c r="Q325" s="135">
        <v>3.4552845528455285E-2</v>
      </c>
      <c r="R325" s="136">
        <v>3.2967032967032968E-2</v>
      </c>
      <c r="S325" s="137">
        <v>3.0138339920948616E-2</v>
      </c>
      <c r="T325" s="326" t="s">
        <v>417</v>
      </c>
      <c r="U325" s="327">
        <f>N356</f>
        <v>0.49112474803452844</v>
      </c>
      <c r="V325" s="327">
        <f t="shared" ref="V325:W325" si="5">O356</f>
        <v>0.50871947283925723</v>
      </c>
      <c r="W325" s="327">
        <f t="shared" si="5"/>
        <v>0.5058699927418745</v>
      </c>
      <c r="X325" s="10">
        <f>AVERAGEIF(N335:P354,"&lt;&gt;#DĚLENÍ_NULOU!")</f>
        <v>0.50190473787188672</v>
      </c>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row>
    <row r="326" spans="1:77" x14ac:dyDescent="0.35">
      <c r="A326" s="2"/>
      <c r="B326" s="120">
        <v>28</v>
      </c>
      <c r="C326" s="100">
        <v>46</v>
      </c>
      <c r="D326" s="101">
        <v>48</v>
      </c>
      <c r="E326" s="120">
        <v>28</v>
      </c>
      <c r="F326" s="100">
        <v>46</v>
      </c>
      <c r="G326" s="101">
        <v>48</v>
      </c>
      <c r="H326" s="120">
        <v>0</v>
      </c>
      <c r="I326" s="100">
        <v>0</v>
      </c>
      <c r="J326" s="101">
        <v>0</v>
      </c>
      <c r="K326" s="152">
        <v>1</v>
      </c>
      <c r="L326" s="152">
        <v>1</v>
      </c>
      <c r="M326" s="321">
        <v>1</v>
      </c>
      <c r="N326" s="152">
        <v>0</v>
      </c>
      <c r="O326" s="10">
        <v>0</v>
      </c>
      <c r="P326" s="10">
        <v>0</v>
      </c>
      <c r="Q326" s="135">
        <v>1.6250725478816019E-2</v>
      </c>
      <c r="R326" s="136">
        <v>2.6916325336454067E-2</v>
      </c>
      <c r="S326" s="324">
        <v>2.8301886792452831E-2</v>
      </c>
      <c r="T326" s="423" t="s">
        <v>422</v>
      </c>
      <c r="U326" s="424"/>
      <c r="V326" s="424"/>
      <c r="W326" s="425"/>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row>
    <row r="327" spans="1:77" x14ac:dyDescent="0.35">
      <c r="A327" s="2"/>
      <c r="B327" s="120">
        <v>15</v>
      </c>
      <c r="C327" s="100">
        <v>15</v>
      </c>
      <c r="D327" s="101">
        <v>14</v>
      </c>
      <c r="E327" s="120">
        <v>8</v>
      </c>
      <c r="F327" s="100">
        <v>8</v>
      </c>
      <c r="G327" s="101">
        <v>7</v>
      </c>
      <c r="H327" s="120">
        <v>7</v>
      </c>
      <c r="I327" s="100">
        <v>7</v>
      </c>
      <c r="J327" s="101">
        <v>7</v>
      </c>
      <c r="K327" s="152">
        <v>0.53333333333333333</v>
      </c>
      <c r="L327" s="152">
        <v>0.53333333333333333</v>
      </c>
      <c r="M327" s="321">
        <v>0.5</v>
      </c>
      <c r="N327" s="152">
        <v>0.46666666666666667</v>
      </c>
      <c r="O327" s="10">
        <v>0.46666666666666667</v>
      </c>
      <c r="P327" s="10">
        <v>0.5</v>
      </c>
      <c r="Q327" s="135">
        <v>1.824817518248175E-2</v>
      </c>
      <c r="R327" s="136">
        <v>1.7421602787456445E-2</v>
      </c>
      <c r="S327" s="324">
        <v>1.6166281755196306E-2</v>
      </c>
      <c r="T327" s="328" t="s">
        <v>421</v>
      </c>
      <c r="U327" s="345">
        <v>2018</v>
      </c>
      <c r="V327" s="328">
        <v>2019</v>
      </c>
      <c r="W327" s="328">
        <v>2020</v>
      </c>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row>
    <row r="328" spans="1:77" x14ac:dyDescent="0.35">
      <c r="A328" s="2"/>
      <c r="B328" s="126">
        <v>0</v>
      </c>
      <c r="C328" s="124">
        <v>0</v>
      </c>
      <c r="D328" s="125">
        <v>0</v>
      </c>
      <c r="E328" s="126">
        <v>0</v>
      </c>
      <c r="F328" s="124">
        <v>0</v>
      </c>
      <c r="G328" s="125">
        <v>0</v>
      </c>
      <c r="H328" s="126">
        <v>0</v>
      </c>
      <c r="I328" s="124">
        <v>0</v>
      </c>
      <c r="J328" s="125">
        <v>0</v>
      </c>
      <c r="K328" s="242" t="e">
        <v>#DIV/0!</v>
      </c>
      <c r="L328" s="242" t="e">
        <v>#DIV/0!</v>
      </c>
      <c r="M328" s="322" t="e">
        <v>#DIV/0!</v>
      </c>
      <c r="N328" s="242" t="e">
        <v>#DIV/0!</v>
      </c>
      <c r="O328" s="243" t="e">
        <v>#DIV/0!</v>
      </c>
      <c r="P328" s="243" t="e">
        <v>#DIV/0!</v>
      </c>
      <c r="Q328" s="242" t="e">
        <v>#DIV/0!</v>
      </c>
      <c r="R328" s="243" t="e">
        <v>#DIV/0!</v>
      </c>
      <c r="S328" s="325" t="e">
        <v>#DIV/0!</v>
      </c>
      <c r="T328" s="346" t="s">
        <v>20</v>
      </c>
      <c r="U328" s="340"/>
      <c r="V328" s="296"/>
      <c r="W328" s="329">
        <v>3.1662269129287601E-2</v>
      </c>
      <c r="X328" s="10"/>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row>
    <row r="329" spans="1:77" x14ac:dyDescent="0.35">
      <c r="A329" s="2"/>
      <c r="B329" s="120">
        <v>44</v>
      </c>
      <c r="C329" s="100">
        <v>33</v>
      </c>
      <c r="D329" s="101">
        <v>32</v>
      </c>
      <c r="E329" s="120">
        <v>33</v>
      </c>
      <c r="F329" s="100">
        <v>25</v>
      </c>
      <c r="G329" s="101">
        <v>23</v>
      </c>
      <c r="H329" s="120">
        <v>11</v>
      </c>
      <c r="I329" s="100">
        <v>8</v>
      </c>
      <c r="J329" s="101">
        <v>9</v>
      </c>
      <c r="K329" s="152">
        <v>0.75</v>
      </c>
      <c r="L329" s="152">
        <v>0.75757575757575757</v>
      </c>
      <c r="M329" s="321">
        <v>0.71875</v>
      </c>
      <c r="N329" s="152">
        <v>0.25</v>
      </c>
      <c r="O329" s="10">
        <v>0.24242424242424243</v>
      </c>
      <c r="P329" s="10">
        <v>0.28125</v>
      </c>
      <c r="Q329" s="135">
        <v>0.10138248847926268</v>
      </c>
      <c r="R329" s="136">
        <v>7.8199052132701424E-2</v>
      </c>
      <c r="S329" s="324">
        <v>7.7108433734939766E-2</v>
      </c>
      <c r="T329" s="346" t="s">
        <v>21</v>
      </c>
      <c r="U329" s="341"/>
      <c r="V329" s="330"/>
      <c r="W329" s="188">
        <v>3.8043478260869568E-2</v>
      </c>
      <c r="X329" s="10"/>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row>
    <row r="330" spans="1:77" x14ac:dyDescent="0.35">
      <c r="A330" s="2"/>
      <c r="B330" s="120">
        <v>84</v>
      </c>
      <c r="C330" s="100">
        <v>74</v>
      </c>
      <c r="D330" s="101">
        <v>57</v>
      </c>
      <c r="E330" s="120">
        <v>63</v>
      </c>
      <c r="F330" s="100">
        <v>52</v>
      </c>
      <c r="G330" s="101">
        <v>45</v>
      </c>
      <c r="H330" s="120">
        <v>21</v>
      </c>
      <c r="I330" s="100">
        <v>22</v>
      </c>
      <c r="J330" s="101">
        <v>12</v>
      </c>
      <c r="K330" s="152">
        <v>0.75</v>
      </c>
      <c r="L330" s="152">
        <v>0.70270270270270274</v>
      </c>
      <c r="M330" s="321">
        <v>0.78947368421052633</v>
      </c>
      <c r="N330" s="152">
        <v>0.25</v>
      </c>
      <c r="O330" s="10">
        <v>0.29729729729729731</v>
      </c>
      <c r="P330" s="10">
        <v>0.21052631578947367</v>
      </c>
      <c r="Q330" s="135">
        <v>5.8373870743571928E-2</v>
      </c>
      <c r="R330" s="136">
        <v>5.4054054054054057E-2</v>
      </c>
      <c r="S330" s="324">
        <v>4.3947571318427137E-2</v>
      </c>
      <c r="T330" s="346" t="s">
        <v>23</v>
      </c>
      <c r="U330" s="342"/>
      <c r="V330" s="331"/>
      <c r="W330" s="329">
        <v>3.4782608695652174E-2</v>
      </c>
      <c r="X330" s="307"/>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row>
    <row r="331" spans="1:77" x14ac:dyDescent="0.35">
      <c r="A331" s="2"/>
      <c r="B331" s="120">
        <v>19.850000000000001</v>
      </c>
      <c r="C331" s="100">
        <v>20.100000000000001</v>
      </c>
      <c r="D331" s="101">
        <v>21.1</v>
      </c>
      <c r="E331" s="120">
        <v>16.850000000000001</v>
      </c>
      <c r="F331" s="100">
        <v>17.100000000000001</v>
      </c>
      <c r="G331" s="101">
        <v>18.100000000000001</v>
      </c>
      <c r="H331" s="120">
        <v>3</v>
      </c>
      <c r="I331" s="100">
        <v>3</v>
      </c>
      <c r="J331" s="101">
        <v>3</v>
      </c>
      <c r="K331" s="152">
        <v>0.8488664987405542</v>
      </c>
      <c r="L331" s="152">
        <v>0.85074626865671643</v>
      </c>
      <c r="M331" s="321">
        <v>0.85781990521327012</v>
      </c>
      <c r="N331" s="152">
        <v>0.15113350125944583</v>
      </c>
      <c r="O331" s="10">
        <v>0.14925373134328357</v>
      </c>
      <c r="P331" s="10">
        <v>0.14218009478672985</v>
      </c>
      <c r="Q331" s="135">
        <v>1.8958930276981853E-2</v>
      </c>
      <c r="R331" s="136">
        <v>1.9495635305528614E-2</v>
      </c>
      <c r="S331" s="324">
        <v>2.026897214217099E-2</v>
      </c>
      <c r="T331" s="346" t="s">
        <v>26</v>
      </c>
      <c r="U331" s="343"/>
      <c r="V331" s="229"/>
      <c r="W331" s="329">
        <v>0.84732824427480913</v>
      </c>
      <c r="X331" s="295"/>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row>
    <row r="332" spans="1:77" x14ac:dyDescent="0.35">
      <c r="A332" s="2"/>
      <c r="B332" s="126">
        <v>0</v>
      </c>
      <c r="C332" s="124">
        <v>0</v>
      </c>
      <c r="D332" s="125">
        <v>0</v>
      </c>
      <c r="E332" s="126">
        <v>0</v>
      </c>
      <c r="F332" s="124">
        <v>0</v>
      </c>
      <c r="G332" s="125">
        <v>0</v>
      </c>
      <c r="H332" s="126">
        <v>0</v>
      </c>
      <c r="I332" s="124">
        <v>0</v>
      </c>
      <c r="J332" s="125">
        <v>0</v>
      </c>
      <c r="K332" s="242" t="e">
        <v>#DIV/0!</v>
      </c>
      <c r="L332" s="242" t="e">
        <v>#DIV/0!</v>
      </c>
      <c r="M332" s="322" t="e">
        <v>#DIV/0!</v>
      </c>
      <c r="N332" s="242" t="e">
        <v>#DIV/0!</v>
      </c>
      <c r="O332" s="243" t="e">
        <v>#DIV/0!</v>
      </c>
      <c r="P332" s="243" t="e">
        <v>#DIV/0!</v>
      </c>
      <c r="Q332" s="242" t="e">
        <v>#DIV/0!</v>
      </c>
      <c r="R332" s="243" t="e">
        <v>#DIV/0!</v>
      </c>
      <c r="S332" s="325" t="e">
        <v>#DIV/0!</v>
      </c>
      <c r="T332" s="346" t="s">
        <v>29</v>
      </c>
      <c r="U332" s="340"/>
      <c r="V332" s="296"/>
      <c r="W332" s="329">
        <v>3.0138339920948616E-2</v>
      </c>
      <c r="X332" s="295"/>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row>
    <row r="333" spans="1:77" x14ac:dyDescent="0.35">
      <c r="A333" s="2"/>
      <c r="B333" s="165">
        <v>66</v>
      </c>
      <c r="C333" s="119">
        <v>60</v>
      </c>
      <c r="D333" s="166">
        <v>48</v>
      </c>
      <c r="E333" s="165">
        <v>34</v>
      </c>
      <c r="F333" s="119">
        <v>28</v>
      </c>
      <c r="G333" s="166">
        <v>17</v>
      </c>
      <c r="H333" s="165">
        <v>32</v>
      </c>
      <c r="I333" s="119">
        <v>32</v>
      </c>
      <c r="J333" s="166">
        <v>31</v>
      </c>
      <c r="K333" s="152">
        <v>0.51515151515151514</v>
      </c>
      <c r="L333" s="152">
        <v>0.46666666666666667</v>
      </c>
      <c r="M333" s="321">
        <v>0.35416666666666669</v>
      </c>
      <c r="N333" s="152">
        <v>0.48484848484848486</v>
      </c>
      <c r="O333" s="10">
        <v>0.53333333333333333</v>
      </c>
      <c r="P333" s="10">
        <v>0.64583333333333337</v>
      </c>
      <c r="Q333" s="152">
        <v>8.2500000000000004E-2</v>
      </c>
      <c r="R333" s="10">
        <v>8.2644628099173556E-2</v>
      </c>
      <c r="S333" s="295">
        <v>6.7039106145251395E-2</v>
      </c>
      <c r="T333" s="346" t="s">
        <v>32</v>
      </c>
      <c r="U333" s="340"/>
      <c r="V333" s="296"/>
      <c r="W333" s="329">
        <v>2.8301886792452831E-2</v>
      </c>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row>
    <row r="334" spans="1:77" x14ac:dyDescent="0.35">
      <c r="A334" s="2"/>
      <c r="B334" s="120">
        <v>14</v>
      </c>
      <c r="C334" s="100">
        <v>14</v>
      </c>
      <c r="D334" s="101">
        <v>15</v>
      </c>
      <c r="E334" s="120">
        <v>5</v>
      </c>
      <c r="F334" s="100">
        <v>5</v>
      </c>
      <c r="G334" s="101">
        <v>6</v>
      </c>
      <c r="H334" s="120">
        <v>9</v>
      </c>
      <c r="I334" s="100">
        <v>9</v>
      </c>
      <c r="J334" s="101">
        <v>9</v>
      </c>
      <c r="K334" s="152">
        <v>0.35714285714285715</v>
      </c>
      <c r="L334" s="152">
        <v>0.35714285714285715</v>
      </c>
      <c r="M334" s="321">
        <v>0.4</v>
      </c>
      <c r="N334" s="152">
        <v>0.6428571428571429</v>
      </c>
      <c r="O334" s="10">
        <v>0.6428571428571429</v>
      </c>
      <c r="P334" s="10">
        <v>0.6</v>
      </c>
      <c r="Q334" s="135">
        <v>4.7945205479452052E-2</v>
      </c>
      <c r="R334" s="136">
        <v>4.7457627118644069E-2</v>
      </c>
      <c r="S334" s="324">
        <v>5.3003533568904596E-2</v>
      </c>
      <c r="T334" s="346" t="s">
        <v>35</v>
      </c>
      <c r="U334" s="344"/>
      <c r="V334" s="332"/>
      <c r="W334" s="329">
        <v>1.6166281755196306E-2</v>
      </c>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row>
    <row r="335" spans="1:77" x14ac:dyDescent="0.35">
      <c r="A335" s="2"/>
      <c r="B335" s="120">
        <v>91</v>
      </c>
      <c r="C335" s="100">
        <v>89</v>
      </c>
      <c r="D335" s="101">
        <v>84</v>
      </c>
      <c r="E335" s="120">
        <v>45</v>
      </c>
      <c r="F335" s="100">
        <v>46</v>
      </c>
      <c r="G335" s="101">
        <v>42</v>
      </c>
      <c r="H335" s="120">
        <v>46</v>
      </c>
      <c r="I335" s="100">
        <v>43</v>
      </c>
      <c r="J335" s="101">
        <v>42</v>
      </c>
      <c r="K335" s="152">
        <v>0.49450549450549453</v>
      </c>
      <c r="L335" s="152">
        <v>0.5168539325842697</v>
      </c>
      <c r="M335" s="321">
        <v>0.5</v>
      </c>
      <c r="N335" s="152">
        <v>0.50549450549450547</v>
      </c>
      <c r="O335" s="10">
        <v>0.48314606741573035</v>
      </c>
      <c r="P335" s="10">
        <v>0.5</v>
      </c>
      <c r="Q335" s="135">
        <v>6.9044006069802738E-2</v>
      </c>
      <c r="R335" s="136">
        <v>6.7526555386949919E-2</v>
      </c>
      <c r="S335" s="324">
        <v>6.6037735849056603E-2</v>
      </c>
      <c r="T335" s="346" t="s">
        <v>41</v>
      </c>
      <c r="U335" s="344"/>
      <c r="V335" s="332"/>
      <c r="W335" s="329">
        <v>7.7108433734939766E-2</v>
      </c>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row>
    <row r="336" spans="1:77" x14ac:dyDescent="0.35">
      <c r="A336" s="2"/>
      <c r="B336" s="120">
        <v>210</v>
      </c>
      <c r="C336" s="100">
        <v>206</v>
      </c>
      <c r="D336" s="101">
        <v>208</v>
      </c>
      <c r="E336" s="120">
        <v>190</v>
      </c>
      <c r="F336" s="100">
        <v>187</v>
      </c>
      <c r="G336" s="101">
        <v>189</v>
      </c>
      <c r="H336" s="120">
        <v>20</v>
      </c>
      <c r="I336" s="100">
        <v>19</v>
      </c>
      <c r="J336" s="101">
        <v>19</v>
      </c>
      <c r="K336" s="152">
        <v>0.90476190476190477</v>
      </c>
      <c r="L336" s="152">
        <v>0.90776699029126218</v>
      </c>
      <c r="M336" s="321">
        <v>0.90865384615384615</v>
      </c>
      <c r="N336" s="152">
        <v>9.5238095238095233E-2</v>
      </c>
      <c r="O336" s="10">
        <v>9.2233009708737865E-2</v>
      </c>
      <c r="P336" s="10">
        <v>9.1346153846153841E-2</v>
      </c>
      <c r="Q336" s="135">
        <v>4.2355788624445341E-2</v>
      </c>
      <c r="R336" s="136">
        <v>4.1565778853914444E-2</v>
      </c>
      <c r="S336" s="324">
        <v>4.2895442359249331E-2</v>
      </c>
      <c r="T336" s="346" t="s">
        <v>44</v>
      </c>
      <c r="U336" s="344"/>
      <c r="V336" s="332"/>
      <c r="W336" s="329">
        <v>4.3947571318427137E-2</v>
      </c>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row>
    <row r="337" spans="1:77" x14ac:dyDescent="0.35">
      <c r="A337" s="2"/>
      <c r="B337" s="120">
        <v>10</v>
      </c>
      <c r="C337" s="100">
        <v>12</v>
      </c>
      <c r="D337" s="101">
        <v>13</v>
      </c>
      <c r="E337" s="120">
        <v>8</v>
      </c>
      <c r="F337" s="100">
        <v>8</v>
      </c>
      <c r="G337" s="101">
        <v>9</v>
      </c>
      <c r="H337" s="120">
        <v>2</v>
      </c>
      <c r="I337" s="100">
        <v>4</v>
      </c>
      <c r="J337" s="101">
        <v>4</v>
      </c>
      <c r="K337" s="152">
        <v>0.8</v>
      </c>
      <c r="L337" s="152">
        <v>0.66666666666666663</v>
      </c>
      <c r="M337" s="321">
        <v>0.69230769230769229</v>
      </c>
      <c r="N337" s="152">
        <v>0.2</v>
      </c>
      <c r="O337" s="10">
        <v>0.33333333333333331</v>
      </c>
      <c r="P337" s="10">
        <v>0.30769230769230771</v>
      </c>
      <c r="Q337" s="135">
        <v>4.3668122270742356E-2</v>
      </c>
      <c r="R337" s="136">
        <v>5.3811659192825115E-2</v>
      </c>
      <c r="S337" s="324">
        <v>6.1320754716981132E-2</v>
      </c>
      <c r="T337" s="346" t="s">
        <v>47</v>
      </c>
      <c r="U337" s="344"/>
      <c r="V337" s="332"/>
      <c r="W337" s="329">
        <v>2.026897214217099E-2</v>
      </c>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row>
    <row r="338" spans="1:77" x14ac:dyDescent="0.35">
      <c r="A338" s="2"/>
      <c r="B338" s="120">
        <v>15</v>
      </c>
      <c r="C338" s="100">
        <v>15</v>
      </c>
      <c r="D338" s="101">
        <v>13</v>
      </c>
      <c r="E338" s="120">
        <v>5</v>
      </c>
      <c r="F338" s="100">
        <v>5</v>
      </c>
      <c r="G338" s="101">
        <v>4</v>
      </c>
      <c r="H338" s="120">
        <v>10</v>
      </c>
      <c r="I338" s="100">
        <v>10</v>
      </c>
      <c r="J338" s="101">
        <v>9</v>
      </c>
      <c r="K338" s="152">
        <v>0.33333333333333331</v>
      </c>
      <c r="L338" s="152">
        <v>0.33333333333333331</v>
      </c>
      <c r="M338" s="321">
        <v>0.30769230769230771</v>
      </c>
      <c r="N338" s="152">
        <v>0.66666666666666663</v>
      </c>
      <c r="O338" s="10">
        <v>0.66666666666666663</v>
      </c>
      <c r="P338" s="10">
        <v>0.69230769230769229</v>
      </c>
      <c r="Q338" s="135">
        <v>5.3191489361702128E-2</v>
      </c>
      <c r="R338" s="136">
        <v>5.3956834532374098E-2</v>
      </c>
      <c r="S338" s="324">
        <v>5.2845528455284556E-2</v>
      </c>
      <c r="T338" s="346" t="s">
        <v>51</v>
      </c>
      <c r="U338" s="344"/>
      <c r="V338" s="332"/>
      <c r="W338" s="188">
        <v>6.7039106145251395E-2</v>
      </c>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row>
    <row r="339" spans="1:77" x14ac:dyDescent="0.35">
      <c r="A339" s="2"/>
      <c r="B339" s="120">
        <v>15</v>
      </c>
      <c r="C339" s="100">
        <v>18</v>
      </c>
      <c r="D339" s="101">
        <v>23</v>
      </c>
      <c r="E339" s="120">
        <v>8</v>
      </c>
      <c r="F339" s="100">
        <v>9</v>
      </c>
      <c r="G339" s="101">
        <v>14</v>
      </c>
      <c r="H339" s="120">
        <v>7</v>
      </c>
      <c r="I339" s="100">
        <v>9</v>
      </c>
      <c r="J339" s="101">
        <v>9</v>
      </c>
      <c r="K339" s="152">
        <v>0.53333333333333333</v>
      </c>
      <c r="L339" s="152">
        <v>0.5</v>
      </c>
      <c r="M339" s="321">
        <v>0.60869565217391308</v>
      </c>
      <c r="N339" s="152">
        <v>0.46666666666666667</v>
      </c>
      <c r="O339" s="10">
        <v>0.5</v>
      </c>
      <c r="P339" s="10">
        <v>0.39130434782608697</v>
      </c>
      <c r="Q339" s="135">
        <v>2.3696682464454975E-2</v>
      </c>
      <c r="R339" s="136">
        <v>3.0100334448160536E-2</v>
      </c>
      <c r="S339" s="324">
        <v>4.6184738955823292E-2</v>
      </c>
      <c r="T339" s="346" t="s">
        <v>52</v>
      </c>
      <c r="U339" s="344"/>
      <c r="V339" s="332"/>
      <c r="W339" s="329">
        <v>5.3003533568904596E-2</v>
      </c>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row>
    <row r="340" spans="1:77" x14ac:dyDescent="0.35">
      <c r="A340" s="2"/>
      <c r="B340" s="120">
        <v>14</v>
      </c>
      <c r="C340" s="100">
        <v>13</v>
      </c>
      <c r="D340" s="101">
        <v>14</v>
      </c>
      <c r="E340" s="120">
        <v>14</v>
      </c>
      <c r="F340" s="100">
        <v>13</v>
      </c>
      <c r="G340" s="101">
        <v>14</v>
      </c>
      <c r="H340" s="120">
        <v>0</v>
      </c>
      <c r="I340" s="100">
        <v>0</v>
      </c>
      <c r="J340" s="101">
        <v>0</v>
      </c>
      <c r="K340" s="152">
        <v>1</v>
      </c>
      <c r="L340" s="152">
        <v>1</v>
      </c>
      <c r="M340" s="321">
        <v>1</v>
      </c>
      <c r="N340" s="152">
        <v>0</v>
      </c>
      <c r="O340" s="10">
        <v>0</v>
      </c>
      <c r="P340" s="10">
        <v>0</v>
      </c>
      <c r="Q340" s="135">
        <v>2.1116138763197588E-2</v>
      </c>
      <c r="R340" s="136">
        <v>2.0733652312599681E-2</v>
      </c>
      <c r="S340" s="324">
        <v>2.3489932885906041E-2</v>
      </c>
      <c r="T340" s="346" t="s">
        <v>53</v>
      </c>
      <c r="U340" s="344"/>
      <c r="V340" s="332"/>
      <c r="W340" s="329">
        <v>6.6037735849056603E-2</v>
      </c>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row>
    <row r="341" spans="1:77" x14ac:dyDescent="0.35">
      <c r="A341" s="2"/>
      <c r="B341" s="120">
        <v>255</v>
      </c>
      <c r="C341" s="100">
        <v>245.1</v>
      </c>
      <c r="D341" s="101">
        <v>244</v>
      </c>
      <c r="E341" s="120">
        <v>254</v>
      </c>
      <c r="F341" s="100">
        <v>244.1</v>
      </c>
      <c r="G341" s="101">
        <v>241</v>
      </c>
      <c r="H341" s="120">
        <v>1</v>
      </c>
      <c r="I341" s="100">
        <v>1</v>
      </c>
      <c r="J341" s="101">
        <v>3</v>
      </c>
      <c r="K341" s="152">
        <v>0.99607843137254903</v>
      </c>
      <c r="L341" s="152">
        <v>0.99592003263973883</v>
      </c>
      <c r="M341" s="321">
        <v>0.98770491803278693</v>
      </c>
      <c r="N341" s="152">
        <v>3.9215686274509803E-3</v>
      </c>
      <c r="O341" s="10">
        <v>4.0799673602611181E-3</v>
      </c>
      <c r="P341" s="10">
        <v>1.2295081967213115E-2</v>
      </c>
      <c r="Q341" s="135">
        <v>2.9985853732533239E-2</v>
      </c>
      <c r="R341" s="136">
        <v>2.9168536063187787E-2</v>
      </c>
      <c r="S341" s="324">
        <v>2.8987435609876634E-2</v>
      </c>
      <c r="T341" s="346" t="s">
        <v>54</v>
      </c>
      <c r="U341" s="344"/>
      <c r="V341" s="332"/>
      <c r="W341" s="329">
        <v>4.2895442359249331E-2</v>
      </c>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row>
    <row r="342" spans="1:77" x14ac:dyDescent="0.35">
      <c r="A342" s="2"/>
      <c r="B342" s="120">
        <v>15</v>
      </c>
      <c r="C342" s="100">
        <v>15</v>
      </c>
      <c r="D342" s="101">
        <v>14</v>
      </c>
      <c r="E342" s="120">
        <v>1</v>
      </c>
      <c r="F342" s="100">
        <v>1</v>
      </c>
      <c r="G342" s="101">
        <v>1</v>
      </c>
      <c r="H342" s="120">
        <v>14</v>
      </c>
      <c r="I342" s="100">
        <v>14</v>
      </c>
      <c r="J342" s="101">
        <v>13</v>
      </c>
      <c r="K342" s="152">
        <v>6.6666666666666666E-2</v>
      </c>
      <c r="L342" s="152">
        <v>6.6666666666666666E-2</v>
      </c>
      <c r="M342" s="321">
        <v>7.1428571428571425E-2</v>
      </c>
      <c r="N342" s="152">
        <v>0.93333333333333335</v>
      </c>
      <c r="O342" s="10">
        <v>0.93333333333333335</v>
      </c>
      <c r="P342" s="10">
        <v>0.9285714285714286</v>
      </c>
      <c r="Q342" s="135">
        <v>9.375E-2</v>
      </c>
      <c r="R342" s="136">
        <v>9.4339622641509441E-2</v>
      </c>
      <c r="S342" s="324">
        <v>9.1503267973856203E-2</v>
      </c>
      <c r="T342" s="346" t="s">
        <v>55</v>
      </c>
      <c r="U342" s="344"/>
      <c r="V342" s="332"/>
      <c r="W342" s="329">
        <v>6.1320754716981132E-2</v>
      </c>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row>
    <row r="343" spans="1:77" x14ac:dyDescent="0.35">
      <c r="A343" s="2"/>
      <c r="B343" s="120">
        <v>34</v>
      </c>
      <c r="C343" s="100">
        <v>31</v>
      </c>
      <c r="D343" s="101">
        <v>31</v>
      </c>
      <c r="E343" s="120">
        <v>0</v>
      </c>
      <c r="F343" s="100">
        <v>0</v>
      </c>
      <c r="G343" s="101">
        <v>0</v>
      </c>
      <c r="H343" s="120">
        <v>34</v>
      </c>
      <c r="I343" s="100">
        <v>31</v>
      </c>
      <c r="J343" s="101">
        <v>31</v>
      </c>
      <c r="K343" s="152">
        <v>0</v>
      </c>
      <c r="L343" s="152">
        <v>0</v>
      </c>
      <c r="M343" s="321">
        <v>0</v>
      </c>
      <c r="N343" s="152">
        <v>1</v>
      </c>
      <c r="O343" s="10">
        <v>1</v>
      </c>
      <c r="P343" s="10">
        <v>1</v>
      </c>
      <c r="Q343" s="135">
        <v>1.8538713195201745E-2</v>
      </c>
      <c r="R343" s="136">
        <v>1.7425519955030916E-2</v>
      </c>
      <c r="S343" s="324">
        <v>1.7971014492753623E-2</v>
      </c>
      <c r="T343" s="346" t="s">
        <v>56</v>
      </c>
      <c r="U343" s="344"/>
      <c r="V343" s="332"/>
      <c r="W343" s="329">
        <v>5.2845528455284556E-2</v>
      </c>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row>
    <row r="344" spans="1:77" x14ac:dyDescent="0.35">
      <c r="A344" s="2"/>
      <c r="B344" s="120">
        <v>271</v>
      </c>
      <c r="C344" s="100">
        <v>266</v>
      </c>
      <c r="D344" s="101">
        <v>252</v>
      </c>
      <c r="E344" s="120">
        <v>271</v>
      </c>
      <c r="F344" s="100">
        <v>266</v>
      </c>
      <c r="G344" s="101">
        <v>252</v>
      </c>
      <c r="H344" s="120">
        <v>0</v>
      </c>
      <c r="I344" s="100">
        <v>0</v>
      </c>
      <c r="J344" s="101">
        <v>0</v>
      </c>
      <c r="K344" s="152">
        <v>1</v>
      </c>
      <c r="L344" s="152">
        <v>1</v>
      </c>
      <c r="M344" s="321">
        <v>1</v>
      </c>
      <c r="N344" s="152">
        <v>0</v>
      </c>
      <c r="O344" s="10">
        <v>0</v>
      </c>
      <c r="P344" s="10">
        <v>0</v>
      </c>
      <c r="Q344" s="135">
        <v>1.7404148738038663E-2</v>
      </c>
      <c r="R344" s="136">
        <v>1.7423200366804219E-2</v>
      </c>
      <c r="S344" s="324">
        <v>1.6765351606679527E-2</v>
      </c>
      <c r="T344" s="346" t="s">
        <v>57</v>
      </c>
      <c r="U344" s="344"/>
      <c r="V344" s="332"/>
      <c r="W344" s="329">
        <v>4.6184738955823292E-2</v>
      </c>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row>
    <row r="345" spans="1:77" x14ac:dyDescent="0.35">
      <c r="A345" s="2"/>
      <c r="B345" s="120">
        <v>44</v>
      </c>
      <c r="C345" s="100">
        <v>37</v>
      </c>
      <c r="D345" s="101">
        <v>35</v>
      </c>
      <c r="E345" s="120">
        <v>36</v>
      </c>
      <c r="F345" s="100">
        <v>30</v>
      </c>
      <c r="G345" s="101">
        <v>28</v>
      </c>
      <c r="H345" s="120">
        <v>8</v>
      </c>
      <c r="I345" s="100">
        <v>7</v>
      </c>
      <c r="J345" s="101">
        <v>7</v>
      </c>
      <c r="K345" s="152">
        <v>0.81818181818181823</v>
      </c>
      <c r="L345" s="152">
        <v>0.81081081081081086</v>
      </c>
      <c r="M345" s="321">
        <v>0.8</v>
      </c>
      <c r="N345" s="152">
        <v>0.18181818181818182</v>
      </c>
      <c r="O345" s="10">
        <v>0.1891891891891892</v>
      </c>
      <c r="P345" s="10">
        <v>0.2</v>
      </c>
      <c r="Q345" s="135">
        <v>0.91666666666666663</v>
      </c>
      <c r="R345" s="136">
        <v>0.77486910994764402</v>
      </c>
      <c r="S345" s="324">
        <v>0.63636363636363635</v>
      </c>
      <c r="T345" s="346" t="s">
        <v>58</v>
      </c>
      <c r="U345" s="344"/>
      <c r="V345" s="332"/>
      <c r="W345" s="329">
        <v>2.3489932885906041E-2</v>
      </c>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row>
    <row r="346" spans="1:77" x14ac:dyDescent="0.35">
      <c r="A346" s="2"/>
      <c r="B346" s="120">
        <v>217</v>
      </c>
      <c r="C346" s="100">
        <v>217</v>
      </c>
      <c r="D346" s="101">
        <v>208</v>
      </c>
      <c r="E346" s="120">
        <v>217</v>
      </c>
      <c r="F346" s="100">
        <v>217</v>
      </c>
      <c r="G346" s="101">
        <v>208</v>
      </c>
      <c r="H346" s="120">
        <v>0</v>
      </c>
      <c r="I346" s="100">
        <v>0</v>
      </c>
      <c r="J346" s="101">
        <v>0</v>
      </c>
      <c r="K346" s="152">
        <v>1</v>
      </c>
      <c r="L346" s="152">
        <v>1</v>
      </c>
      <c r="M346" s="321">
        <v>1</v>
      </c>
      <c r="N346" s="152">
        <v>0</v>
      </c>
      <c r="O346" s="10">
        <v>0</v>
      </c>
      <c r="P346" s="10">
        <v>0</v>
      </c>
      <c r="Q346" s="135">
        <v>1.778105539167486E-2</v>
      </c>
      <c r="R346" s="136">
        <v>1.788215904408735E-2</v>
      </c>
      <c r="S346" s="324">
        <v>1.7627118644067796E-2</v>
      </c>
      <c r="T346" s="346" t="s">
        <v>59</v>
      </c>
      <c r="U346" s="344"/>
      <c r="V346" s="332"/>
      <c r="W346" s="329">
        <v>2.8987435609876634E-2</v>
      </c>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row>
    <row r="347" spans="1:77" x14ac:dyDescent="0.35">
      <c r="A347" s="2"/>
      <c r="B347" s="120">
        <v>57</v>
      </c>
      <c r="C347" s="100">
        <v>51</v>
      </c>
      <c r="D347" s="101">
        <v>60</v>
      </c>
      <c r="E347" s="120">
        <v>0</v>
      </c>
      <c r="F347" s="100">
        <v>0</v>
      </c>
      <c r="G347" s="101">
        <v>0</v>
      </c>
      <c r="H347" s="120">
        <v>57</v>
      </c>
      <c r="I347" s="100">
        <v>51</v>
      </c>
      <c r="J347" s="101">
        <v>60</v>
      </c>
      <c r="K347" s="152">
        <v>0</v>
      </c>
      <c r="L347" s="152">
        <v>0</v>
      </c>
      <c r="M347" s="321">
        <v>0</v>
      </c>
      <c r="N347" s="152">
        <v>1</v>
      </c>
      <c r="O347" s="10">
        <v>1</v>
      </c>
      <c r="P347" s="10">
        <v>1</v>
      </c>
      <c r="Q347" s="135">
        <v>0.26267281105990781</v>
      </c>
      <c r="R347" s="136">
        <v>0.20816326530612245</v>
      </c>
      <c r="S347" s="324">
        <v>0.24096385542168675</v>
      </c>
      <c r="T347" s="346" t="s">
        <v>60</v>
      </c>
      <c r="U347" s="344"/>
      <c r="V347" s="332"/>
      <c r="W347" s="329">
        <v>9.1503267973856203E-2</v>
      </c>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row>
    <row r="348" spans="1:77" x14ac:dyDescent="0.35">
      <c r="A348" s="2"/>
      <c r="B348" s="126">
        <v>0</v>
      </c>
      <c r="C348" s="124">
        <v>0</v>
      </c>
      <c r="D348" s="125">
        <v>0</v>
      </c>
      <c r="E348" s="126">
        <v>0</v>
      </c>
      <c r="F348" s="124">
        <v>0</v>
      </c>
      <c r="G348" s="125">
        <v>0</v>
      </c>
      <c r="H348" s="126">
        <v>0</v>
      </c>
      <c r="I348" s="124">
        <v>0</v>
      </c>
      <c r="J348" s="125">
        <v>0</v>
      </c>
      <c r="K348" s="242" t="e">
        <v>#DIV/0!</v>
      </c>
      <c r="L348" s="242" t="e">
        <v>#DIV/0!</v>
      </c>
      <c r="M348" s="322" t="e">
        <v>#DIV/0!</v>
      </c>
      <c r="N348" s="242" t="e">
        <v>#DIV/0!</v>
      </c>
      <c r="O348" s="243" t="e">
        <v>#DIV/0!</v>
      </c>
      <c r="P348" s="243" t="e">
        <v>#DIV/0!</v>
      </c>
      <c r="Q348" s="242" t="e">
        <v>#DIV/0!</v>
      </c>
      <c r="R348" s="243" t="e">
        <v>#DIV/0!</v>
      </c>
      <c r="S348" s="325" t="e">
        <v>#DIV/0!</v>
      </c>
      <c r="T348" s="346" t="s">
        <v>61</v>
      </c>
      <c r="U348" s="344"/>
      <c r="V348" s="332"/>
      <c r="W348" s="329">
        <v>1.7971014492753623E-2</v>
      </c>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row>
    <row r="349" spans="1:77" x14ac:dyDescent="0.35">
      <c r="A349" s="2"/>
      <c r="B349" s="120">
        <v>58</v>
      </c>
      <c r="C349" s="100">
        <v>56</v>
      </c>
      <c r="D349" s="101">
        <v>56</v>
      </c>
      <c r="E349" s="120">
        <v>30</v>
      </c>
      <c r="F349" s="100">
        <v>22</v>
      </c>
      <c r="G349" s="101">
        <v>22</v>
      </c>
      <c r="H349" s="120">
        <v>28</v>
      </c>
      <c r="I349" s="100">
        <v>34</v>
      </c>
      <c r="J349" s="101">
        <v>34</v>
      </c>
      <c r="K349" s="152">
        <v>0.51724137931034486</v>
      </c>
      <c r="L349" s="152">
        <v>0.39285714285714285</v>
      </c>
      <c r="M349" s="321">
        <v>0.39285714285714285</v>
      </c>
      <c r="N349" s="152">
        <v>0.48275862068965519</v>
      </c>
      <c r="O349" s="10">
        <v>0.6071428571428571</v>
      </c>
      <c r="P349" s="10">
        <v>0.6071428571428571</v>
      </c>
      <c r="Q349" s="135">
        <v>4.4649730561970746E-2</v>
      </c>
      <c r="R349" s="136">
        <v>4.2846212700841622E-2</v>
      </c>
      <c r="S349" s="324">
        <v>4.3143297380585519E-2</v>
      </c>
      <c r="T349" s="346" t="s">
        <v>62</v>
      </c>
      <c r="U349" s="344"/>
      <c r="V349" s="332"/>
      <c r="W349" s="329">
        <v>1.6765351606679527E-2</v>
      </c>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row>
    <row r="350" spans="1:77" x14ac:dyDescent="0.35">
      <c r="A350" s="2"/>
      <c r="B350" s="126">
        <v>0</v>
      </c>
      <c r="C350" s="124">
        <v>0</v>
      </c>
      <c r="D350" s="125">
        <v>0</v>
      </c>
      <c r="E350" s="126">
        <v>0</v>
      </c>
      <c r="F350" s="124">
        <v>0</v>
      </c>
      <c r="G350" s="125">
        <v>0</v>
      </c>
      <c r="H350" s="126">
        <v>0</v>
      </c>
      <c r="I350" s="124">
        <v>0</v>
      </c>
      <c r="J350" s="125">
        <v>0</v>
      </c>
      <c r="K350" s="242" t="e">
        <v>#DIV/0!</v>
      </c>
      <c r="L350" s="242" t="e">
        <v>#DIV/0!</v>
      </c>
      <c r="M350" s="322" t="e">
        <v>#DIV/0!</v>
      </c>
      <c r="N350" s="242" t="e">
        <v>#DIV/0!</v>
      </c>
      <c r="O350" s="243" t="e">
        <v>#DIV/0!</v>
      </c>
      <c r="P350" s="243" t="e">
        <v>#DIV/0!</v>
      </c>
      <c r="Q350" s="242" t="e">
        <v>#DIV/0!</v>
      </c>
      <c r="R350" s="243" t="e">
        <v>#DIV/0!</v>
      </c>
      <c r="S350" s="325" t="e">
        <v>#DIV/0!</v>
      </c>
      <c r="T350" s="346" t="s">
        <v>63</v>
      </c>
      <c r="U350" s="344"/>
      <c r="V350" s="332"/>
      <c r="W350" s="329">
        <v>0.63636363636363635</v>
      </c>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row>
    <row r="351" spans="1:77" x14ac:dyDescent="0.35">
      <c r="A351" s="2"/>
      <c r="B351" s="120">
        <v>23</v>
      </c>
      <c r="C351" s="100">
        <v>23</v>
      </c>
      <c r="D351" s="101">
        <v>24</v>
      </c>
      <c r="E351" s="120">
        <v>16</v>
      </c>
      <c r="F351" s="100">
        <v>15</v>
      </c>
      <c r="G351" s="101">
        <v>15</v>
      </c>
      <c r="H351" s="120">
        <v>7</v>
      </c>
      <c r="I351" s="100">
        <v>8</v>
      </c>
      <c r="J351" s="101">
        <v>9</v>
      </c>
      <c r="K351" s="152">
        <v>0.69565217391304346</v>
      </c>
      <c r="L351" s="152">
        <v>0.65217391304347827</v>
      </c>
      <c r="M351" s="321">
        <v>0.625</v>
      </c>
      <c r="N351" s="152">
        <v>0.30434782608695654</v>
      </c>
      <c r="O351" s="10">
        <v>0.34782608695652173</v>
      </c>
      <c r="P351" s="10">
        <v>0.375</v>
      </c>
      <c r="Q351" s="135">
        <v>3.463855421686747E-2</v>
      </c>
      <c r="R351" s="136">
        <v>3.3430232558139532E-2</v>
      </c>
      <c r="S351" s="324">
        <v>3.4482758620689655E-2</v>
      </c>
      <c r="T351" s="346" t="s">
        <v>64</v>
      </c>
      <c r="U351" s="344"/>
      <c r="V351" s="332"/>
      <c r="W351" s="329">
        <v>1.7627118644067796E-2</v>
      </c>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row>
    <row r="352" spans="1:77" x14ac:dyDescent="0.35">
      <c r="A352" s="2"/>
      <c r="B352" s="120">
        <v>1</v>
      </c>
      <c r="C352" s="100">
        <v>4</v>
      </c>
      <c r="D352" s="101">
        <v>4</v>
      </c>
      <c r="E352" s="120">
        <v>0</v>
      </c>
      <c r="F352" s="100">
        <v>0</v>
      </c>
      <c r="G352" s="101">
        <v>0</v>
      </c>
      <c r="H352" s="120">
        <v>1</v>
      </c>
      <c r="I352" s="100">
        <v>4</v>
      </c>
      <c r="J352" s="101">
        <v>4</v>
      </c>
      <c r="K352" s="152">
        <v>0</v>
      </c>
      <c r="L352" s="152">
        <v>0</v>
      </c>
      <c r="M352" s="321">
        <v>0</v>
      </c>
      <c r="N352" s="152">
        <v>1</v>
      </c>
      <c r="O352" s="10">
        <v>1</v>
      </c>
      <c r="P352" s="10">
        <v>1</v>
      </c>
      <c r="Q352" s="135">
        <v>1.0638297872340425E-2</v>
      </c>
      <c r="R352" s="136">
        <v>3.6036036036036036E-2</v>
      </c>
      <c r="S352" s="324">
        <v>3.2520325203252036E-2</v>
      </c>
      <c r="T352" s="346" t="s">
        <v>65</v>
      </c>
      <c r="U352" s="344"/>
      <c r="V352" s="332"/>
      <c r="W352" s="329">
        <v>0.24096385542168675</v>
      </c>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row>
    <row r="353" spans="1:77" x14ac:dyDescent="0.35">
      <c r="A353" s="2"/>
      <c r="B353" s="120">
        <v>6</v>
      </c>
      <c r="C353" s="100">
        <v>7</v>
      </c>
      <c r="D353" s="101">
        <v>6</v>
      </c>
      <c r="E353" s="120">
        <v>0</v>
      </c>
      <c r="F353" s="100">
        <v>0</v>
      </c>
      <c r="G353" s="101">
        <v>0</v>
      </c>
      <c r="H353" s="120">
        <v>6</v>
      </c>
      <c r="I353" s="100">
        <v>7</v>
      </c>
      <c r="J353" s="101">
        <v>6</v>
      </c>
      <c r="K353" s="152">
        <v>0</v>
      </c>
      <c r="L353" s="152">
        <v>0</v>
      </c>
      <c r="M353" s="321">
        <v>0</v>
      </c>
      <c r="N353" s="152">
        <v>1</v>
      </c>
      <c r="O353" s="10">
        <v>1</v>
      </c>
      <c r="P353" s="10">
        <v>1</v>
      </c>
      <c r="Q353" s="135">
        <v>7.5949367088607597E-2</v>
      </c>
      <c r="R353" s="136">
        <v>7.0707070707070704E-2</v>
      </c>
      <c r="S353" s="324">
        <v>6.0606060606060608E-2</v>
      </c>
      <c r="T353" s="346" t="s">
        <v>67</v>
      </c>
      <c r="U353" s="344"/>
      <c r="V353" s="332"/>
      <c r="W353" s="329">
        <v>4.3143297380585519E-2</v>
      </c>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row>
    <row r="354" spans="1:77" x14ac:dyDescent="0.35">
      <c r="A354" s="2"/>
      <c r="B354" s="122">
        <v>3</v>
      </c>
      <c r="C354" s="102">
        <v>3</v>
      </c>
      <c r="D354" s="103">
        <v>3</v>
      </c>
      <c r="E354" s="122">
        <v>0</v>
      </c>
      <c r="F354" s="102">
        <v>0</v>
      </c>
      <c r="G354" s="103">
        <v>0</v>
      </c>
      <c r="H354" s="122">
        <v>3</v>
      </c>
      <c r="I354" s="102">
        <v>3</v>
      </c>
      <c r="J354" s="103">
        <v>3</v>
      </c>
      <c r="K354" s="157">
        <v>0</v>
      </c>
      <c r="L354" s="157">
        <v>0</v>
      </c>
      <c r="M354" s="323">
        <v>0</v>
      </c>
      <c r="N354" s="157">
        <v>1</v>
      </c>
      <c r="O354" s="158">
        <v>1</v>
      </c>
      <c r="P354" s="158">
        <v>1</v>
      </c>
      <c r="Q354" s="154">
        <v>5.0847457627118647E-2</v>
      </c>
      <c r="R354" s="155">
        <v>5.0847457627118647E-2</v>
      </c>
      <c r="S354" s="155">
        <v>5.0847457627118647E-2</v>
      </c>
      <c r="T354" s="346" t="s">
        <v>69</v>
      </c>
      <c r="U354" s="344"/>
      <c r="V354" s="332"/>
      <c r="W354" s="329">
        <v>3.4482758620689655E-2</v>
      </c>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row>
    <row r="355" spans="1:77" x14ac:dyDescent="0.35">
      <c r="A355" s="2"/>
      <c r="B355" s="2"/>
      <c r="C355" s="2"/>
      <c r="D355" s="2"/>
      <c r="E355" s="2"/>
      <c r="F355" s="2"/>
      <c r="G355" s="2"/>
      <c r="H355" s="2"/>
      <c r="I355" s="2"/>
      <c r="J355" s="2"/>
      <c r="K355" s="10">
        <f t="shared" ref="K355:P355" si="6">AVERAGEIF(K321:K334,"&lt;&gt;#DĚLENÍ_NULOU!")</f>
        <v>0.71844758477444082</v>
      </c>
      <c r="L355" s="10">
        <f t="shared" si="6"/>
        <v>0.71719139804039977</v>
      </c>
      <c r="M355" s="10">
        <f t="shared" si="6"/>
        <v>0.6985846379305295</v>
      </c>
      <c r="N355" s="10">
        <f t="shared" si="6"/>
        <v>0.28155241522555907</v>
      </c>
      <c r="O355" s="10">
        <f t="shared" si="6"/>
        <v>0.28280860195960023</v>
      </c>
      <c r="P355" s="10">
        <f t="shared" si="6"/>
        <v>0.3014153620694705</v>
      </c>
      <c r="Q355" s="10">
        <f t="shared" ref="Q355:R355" si="7">AVERAGEIF(Q321:Q334,"&lt;&gt;#DĚLENÍ_NULOU!")</f>
        <v>0.12920413184297222</v>
      </c>
      <c r="R355" s="10">
        <f t="shared" si="7"/>
        <v>0.12251400655893763</v>
      </c>
      <c r="S355" s="10">
        <f>AVERAGEIF(S321:S334,"&lt;&gt;#DĚLENÍ_NULOU!")</f>
        <v>0.10731589381157584</v>
      </c>
      <c r="T355" s="346" t="s">
        <v>70</v>
      </c>
      <c r="U355" s="344"/>
      <c r="V355" s="332"/>
      <c r="W355" s="329">
        <v>3.2520325203252036E-2</v>
      </c>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row>
    <row r="356" spans="1:77" x14ac:dyDescent="0.35">
      <c r="A356" s="2"/>
      <c r="B356" s="2"/>
      <c r="C356" s="2"/>
      <c r="D356" s="2"/>
      <c r="E356" s="2"/>
      <c r="F356" s="2"/>
      <c r="G356" s="2"/>
      <c r="H356" s="2"/>
      <c r="I356" s="2"/>
      <c r="J356" s="2"/>
      <c r="K356" s="10">
        <f>AVERAGEIF(K335:K354,"&lt;&gt;#DĚLENÍ_NULOU!")</f>
        <v>0.50887525196547156</v>
      </c>
      <c r="L356" s="10">
        <f t="shared" ref="L356" si="8">AVERAGEIF(L335:L354,"&lt;&gt;#DĚLENÍ_NULOU!")</f>
        <v>0.49128052716074272</v>
      </c>
      <c r="M356" s="10">
        <f>AVERAGEIF(M335:M354,"&lt;&gt;#DĚLENÍ_NULOU!")</f>
        <v>0.49413000725812556</v>
      </c>
      <c r="N356" s="10">
        <f>AVERAGEIF(N335:N354,"&lt;&gt;#DĚLENÍ_NULOU!")</f>
        <v>0.49112474803452844</v>
      </c>
      <c r="O356" s="10">
        <f t="shared" ref="O356" si="9">AVERAGEIF(O335:O354,"&lt;&gt;#DĚLENÍ_NULOU!")</f>
        <v>0.50871947283925723</v>
      </c>
      <c r="P356" s="10">
        <f>AVERAGEIF(P335:P354,"&lt;&gt;#DĚLENÍ_NULOU!")</f>
        <v>0.5058699927418745</v>
      </c>
      <c r="Q356" s="10">
        <f>AVERAGEIF(Q335:Q354,"&lt;&gt;#DĚLENÍ_NULOU!")</f>
        <v>0.10147749353918183</v>
      </c>
      <c r="R356" s="10">
        <f t="shared" ref="R356" si="10">AVERAGEIF(R335:R354,"&lt;&gt;#DĚLENÍ_NULOU!")</f>
        <v>9.2268513204467606E-2</v>
      </c>
      <c r="S356" s="10">
        <f>AVERAGEIF(S335:S354,"&lt;&gt;#DĚLENÍ_NULOU!")</f>
        <v>8.6919761820698022E-2</v>
      </c>
      <c r="T356" s="346" t="s">
        <v>71</v>
      </c>
      <c r="U356" s="344"/>
      <c r="V356" s="332"/>
      <c r="W356" s="329">
        <v>6.0606060606060608E-2</v>
      </c>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row>
    <row r="357" spans="1:77" ht="23.5" customHeight="1" x14ac:dyDescent="0.35">
      <c r="A357" s="106" t="s">
        <v>140</v>
      </c>
      <c r="B357" s="410" t="s">
        <v>146</v>
      </c>
      <c r="C357" s="410"/>
      <c r="D357" s="410"/>
      <c r="E357" s="410"/>
      <c r="F357" s="410"/>
      <c r="G357" s="410"/>
      <c r="H357" s="410"/>
      <c r="I357" s="410"/>
      <c r="J357" s="410"/>
      <c r="K357" s="410"/>
      <c r="L357" s="410"/>
      <c r="M357" s="410"/>
      <c r="N357" s="410"/>
      <c r="O357" s="410"/>
      <c r="P357" s="410"/>
      <c r="Q357" s="2"/>
      <c r="R357" s="2"/>
      <c r="S357" s="2"/>
      <c r="T357" s="346" t="s">
        <v>72</v>
      </c>
      <c r="U357" s="344"/>
      <c r="V357" s="332"/>
      <c r="W357" s="329">
        <v>5.0847457627118647E-2</v>
      </c>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row>
    <row r="358" spans="1:77" ht="21" customHeight="1" x14ac:dyDescent="0.35">
      <c r="A358" s="76"/>
      <c r="B358" s="411" t="s">
        <v>142</v>
      </c>
      <c r="C358" s="412"/>
      <c r="D358" s="413"/>
      <c r="E358" s="411" t="s">
        <v>143</v>
      </c>
      <c r="F358" s="412"/>
      <c r="G358" s="413"/>
      <c r="H358" s="411" t="s">
        <v>144</v>
      </c>
      <c r="I358" s="412"/>
      <c r="J358" s="413"/>
      <c r="K358" s="411" t="s">
        <v>139</v>
      </c>
      <c r="L358" s="412"/>
      <c r="M358" s="413"/>
      <c r="N358" s="411" t="s">
        <v>147</v>
      </c>
      <c r="O358" s="412"/>
      <c r="P358" s="413"/>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row>
    <row r="359" spans="1:77" x14ac:dyDescent="0.35">
      <c r="A359" s="2"/>
      <c r="B359" s="95">
        <v>2018</v>
      </c>
      <c r="C359" s="96">
        <v>2019</v>
      </c>
      <c r="D359" s="97">
        <v>2020</v>
      </c>
      <c r="E359" s="95">
        <v>2018</v>
      </c>
      <c r="F359" s="96">
        <v>2019</v>
      </c>
      <c r="G359" s="97">
        <v>2020</v>
      </c>
      <c r="H359" s="95">
        <v>2018</v>
      </c>
      <c r="I359" s="96">
        <v>2019</v>
      </c>
      <c r="J359" s="97">
        <v>2020</v>
      </c>
      <c r="K359" s="95">
        <v>2018</v>
      </c>
      <c r="L359" s="96">
        <v>2019</v>
      </c>
      <c r="M359" s="97">
        <v>2020</v>
      </c>
      <c r="N359" s="95">
        <v>2018</v>
      </c>
      <c r="O359" s="96">
        <v>2019</v>
      </c>
      <c r="P359" s="97">
        <v>2020</v>
      </c>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row>
    <row r="360" spans="1:77" x14ac:dyDescent="0.35">
      <c r="A360" s="2"/>
      <c r="B360" s="126">
        <v>0</v>
      </c>
      <c r="C360" s="124">
        <v>0</v>
      </c>
      <c r="D360" s="125">
        <v>0</v>
      </c>
      <c r="E360" s="126">
        <v>0</v>
      </c>
      <c r="F360" s="124">
        <v>0</v>
      </c>
      <c r="G360" s="125">
        <v>0</v>
      </c>
      <c r="H360" s="126">
        <v>0</v>
      </c>
      <c r="I360" s="124">
        <v>0</v>
      </c>
      <c r="J360" s="125">
        <v>0</v>
      </c>
      <c r="K360" s="242" t="e">
        <v>#DIV/0!</v>
      </c>
      <c r="L360" s="243" t="e">
        <v>#DIV/0!</v>
      </c>
      <c r="M360" s="243" t="e">
        <v>#DIV/0!</v>
      </c>
      <c r="N360" s="242" t="e">
        <v>#DIV/0!</v>
      </c>
      <c r="O360" s="243" t="e">
        <v>#DIV/0!</v>
      </c>
      <c r="P360" s="244" t="e">
        <v>#DIV/0!</v>
      </c>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row>
    <row r="361" spans="1:77" x14ac:dyDescent="0.35">
      <c r="A361" s="2"/>
      <c r="B361" s="126">
        <v>0</v>
      </c>
      <c r="C361" s="124">
        <v>0</v>
      </c>
      <c r="D361" s="125">
        <v>0</v>
      </c>
      <c r="E361" s="126">
        <v>0</v>
      </c>
      <c r="F361" s="124">
        <v>0</v>
      </c>
      <c r="G361" s="125">
        <v>0</v>
      </c>
      <c r="H361" s="126">
        <v>0</v>
      </c>
      <c r="I361" s="124">
        <v>0</v>
      </c>
      <c r="J361" s="125">
        <v>0</v>
      </c>
      <c r="K361" s="242" t="e">
        <v>#DIV/0!</v>
      </c>
      <c r="L361" s="243" t="e">
        <v>#DIV/0!</v>
      </c>
      <c r="M361" s="243" t="e">
        <v>#DIV/0!</v>
      </c>
      <c r="N361" s="242" t="e">
        <v>#DIV/0!</v>
      </c>
      <c r="O361" s="243" t="e">
        <v>#DIV/0!</v>
      </c>
      <c r="P361" s="244" t="e">
        <v>#DIV/0!</v>
      </c>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row>
    <row r="362" spans="1:77" x14ac:dyDescent="0.35">
      <c r="A362" s="2"/>
      <c r="B362" s="126">
        <v>0</v>
      </c>
      <c r="C362" s="124">
        <v>0</v>
      </c>
      <c r="D362" s="125">
        <v>0</v>
      </c>
      <c r="E362" s="126">
        <v>0</v>
      </c>
      <c r="F362" s="124">
        <v>0</v>
      </c>
      <c r="G362" s="125">
        <v>0</v>
      </c>
      <c r="H362" s="126">
        <v>0</v>
      </c>
      <c r="I362" s="124">
        <v>0</v>
      </c>
      <c r="J362" s="125">
        <v>0</v>
      </c>
      <c r="K362" s="242" t="e">
        <v>#DIV/0!</v>
      </c>
      <c r="L362" s="243" t="e">
        <v>#DIV/0!</v>
      </c>
      <c r="M362" s="243" t="e">
        <v>#DIV/0!</v>
      </c>
      <c r="N362" s="242" t="e">
        <v>#DIV/0!</v>
      </c>
      <c r="O362" s="243" t="e">
        <v>#DIV/0!</v>
      </c>
      <c r="P362" s="244" t="e">
        <v>#DIV/0!</v>
      </c>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row>
    <row r="363" spans="1:77" x14ac:dyDescent="0.35">
      <c r="A363" s="2"/>
      <c r="B363" s="126">
        <v>0</v>
      </c>
      <c r="C363" s="124">
        <v>0</v>
      </c>
      <c r="D363" s="125">
        <v>0</v>
      </c>
      <c r="E363" s="126">
        <v>0</v>
      </c>
      <c r="F363" s="124">
        <v>0</v>
      </c>
      <c r="G363" s="125">
        <v>0</v>
      </c>
      <c r="H363" s="126">
        <v>0</v>
      </c>
      <c r="I363" s="124">
        <v>0</v>
      </c>
      <c r="J363" s="125">
        <v>0</v>
      </c>
      <c r="K363" s="242" t="e">
        <v>#DIV/0!</v>
      </c>
      <c r="L363" s="243" t="e">
        <v>#DIV/0!</v>
      </c>
      <c r="M363" s="243" t="e">
        <v>#DIV/0!</v>
      </c>
      <c r="N363" s="242" t="e">
        <v>#DIV/0!</v>
      </c>
      <c r="O363" s="243" t="e">
        <v>#DIV/0!</v>
      </c>
      <c r="P363" s="244" t="e">
        <v>#DIV/0!</v>
      </c>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row>
    <row r="364" spans="1:77" x14ac:dyDescent="0.35">
      <c r="A364" s="2"/>
      <c r="B364" s="120">
        <v>73</v>
      </c>
      <c r="C364" s="100">
        <v>71</v>
      </c>
      <c r="D364" s="101">
        <v>67</v>
      </c>
      <c r="E364" s="120">
        <v>67</v>
      </c>
      <c r="F364" s="100">
        <v>65</v>
      </c>
      <c r="G364" s="101">
        <v>60</v>
      </c>
      <c r="H364" s="120">
        <v>6</v>
      </c>
      <c r="I364" s="100">
        <v>6</v>
      </c>
      <c r="J364" s="101">
        <v>7</v>
      </c>
      <c r="K364" s="152">
        <v>8.2191780821917804E-2</v>
      </c>
      <c r="L364" s="10">
        <v>8.4507042253521125E-2</v>
      </c>
      <c r="M364" s="10">
        <v>0.1044776119402985</v>
      </c>
      <c r="N364" s="135">
        <v>3.1143344709897609E-2</v>
      </c>
      <c r="O364" s="136">
        <v>2.9907329401853412E-2</v>
      </c>
      <c r="P364" s="137">
        <v>2.7928303459774907E-2</v>
      </c>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row>
    <row r="365" spans="1:77" x14ac:dyDescent="0.35">
      <c r="A365" s="2"/>
      <c r="B365" s="120">
        <v>761</v>
      </c>
      <c r="C365" s="100">
        <v>841</v>
      </c>
      <c r="D365" s="101">
        <v>856</v>
      </c>
      <c r="E365" s="120">
        <v>704</v>
      </c>
      <c r="F365" s="100">
        <v>782</v>
      </c>
      <c r="G365" s="101">
        <v>796</v>
      </c>
      <c r="H365" s="120">
        <v>57</v>
      </c>
      <c r="I365" s="100">
        <v>59</v>
      </c>
      <c r="J365" s="101">
        <v>60</v>
      </c>
      <c r="K365" s="152">
        <v>7.4901445466491454E-2</v>
      </c>
      <c r="L365" s="10">
        <v>7.0154577883472055E-2</v>
      </c>
      <c r="M365" s="10">
        <v>7.0093457943925228E-2</v>
      </c>
      <c r="N365" s="135">
        <v>2.4265807850514971E-2</v>
      </c>
      <c r="O365" s="136">
        <v>2.6078328010170859E-2</v>
      </c>
      <c r="P365" s="137">
        <v>2.5880574452003022E-2</v>
      </c>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row>
    <row r="366" spans="1:77" x14ac:dyDescent="0.35">
      <c r="A366" s="2"/>
      <c r="B366" s="126">
        <v>0</v>
      </c>
      <c r="C366" s="124">
        <v>0</v>
      </c>
      <c r="D366" s="125">
        <v>0</v>
      </c>
      <c r="E366" s="126">
        <v>0</v>
      </c>
      <c r="F366" s="124">
        <v>0</v>
      </c>
      <c r="G366" s="125">
        <v>0</v>
      </c>
      <c r="H366" s="126">
        <v>0</v>
      </c>
      <c r="I366" s="124">
        <v>0</v>
      </c>
      <c r="J366" s="125">
        <v>0</v>
      </c>
      <c r="K366" s="242" t="e">
        <v>#DIV/0!</v>
      </c>
      <c r="L366" s="243" t="e">
        <v>#DIV/0!</v>
      </c>
      <c r="M366" s="243" t="e">
        <v>#DIV/0!</v>
      </c>
      <c r="N366" s="242" t="e">
        <v>#DIV/0!</v>
      </c>
      <c r="O366" s="243" t="e">
        <v>#DIV/0!</v>
      </c>
      <c r="P366" s="244" t="e">
        <v>#DIV/0!</v>
      </c>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row>
    <row r="367" spans="1:77" x14ac:dyDescent="0.35">
      <c r="A367" s="2"/>
      <c r="B367" s="126">
        <v>0</v>
      </c>
      <c r="C367" s="124">
        <v>0</v>
      </c>
      <c r="D367" s="125">
        <v>0</v>
      </c>
      <c r="E367" s="126">
        <v>0</v>
      </c>
      <c r="F367" s="124">
        <v>0</v>
      </c>
      <c r="G367" s="125">
        <v>0</v>
      </c>
      <c r="H367" s="126">
        <v>0</v>
      </c>
      <c r="I367" s="124">
        <v>0</v>
      </c>
      <c r="J367" s="125">
        <v>0</v>
      </c>
      <c r="K367" s="242" t="e">
        <v>#DIV/0!</v>
      </c>
      <c r="L367" s="243" t="e">
        <v>#DIV/0!</v>
      </c>
      <c r="M367" s="243" t="e">
        <v>#DIV/0!</v>
      </c>
      <c r="N367" s="242" t="e">
        <v>#DIV/0!</v>
      </c>
      <c r="O367" s="243" t="e">
        <v>#DIV/0!</v>
      </c>
      <c r="P367" s="244" t="e">
        <v>#DIV/0!</v>
      </c>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row>
    <row r="368" spans="1:77" x14ac:dyDescent="0.35">
      <c r="A368" s="2"/>
      <c r="B368" s="120">
        <v>297</v>
      </c>
      <c r="C368" s="100">
        <v>300</v>
      </c>
      <c r="D368" s="101">
        <v>299</v>
      </c>
      <c r="E368" s="120">
        <v>0</v>
      </c>
      <c r="F368" s="100">
        <v>0</v>
      </c>
      <c r="G368" s="101">
        <v>0</v>
      </c>
      <c r="H368" s="120">
        <v>297</v>
      </c>
      <c r="I368" s="100">
        <v>300</v>
      </c>
      <c r="J368" s="101">
        <v>299</v>
      </c>
      <c r="K368" s="152">
        <v>1</v>
      </c>
      <c r="L368" s="10">
        <v>1</v>
      </c>
      <c r="M368" s="10">
        <v>1</v>
      </c>
      <c r="N368" s="135" t="e">
        <v>#DIV/0!</v>
      </c>
      <c r="O368" s="136" t="e">
        <v>#DIV/0!</v>
      </c>
      <c r="P368" s="137" t="e">
        <v>#DIV/0!</v>
      </c>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row>
    <row r="369" spans="1:77" x14ac:dyDescent="0.35">
      <c r="A369" s="2"/>
      <c r="B369" s="126">
        <v>0</v>
      </c>
      <c r="C369" s="124">
        <v>0</v>
      </c>
      <c r="D369" s="125">
        <v>0</v>
      </c>
      <c r="E369" s="126">
        <v>0</v>
      </c>
      <c r="F369" s="124">
        <v>0</v>
      </c>
      <c r="G369" s="125">
        <v>0</v>
      </c>
      <c r="H369" s="126">
        <v>0</v>
      </c>
      <c r="I369" s="124">
        <v>0</v>
      </c>
      <c r="J369" s="125">
        <v>0</v>
      </c>
      <c r="K369" s="242" t="e">
        <v>#DIV/0!</v>
      </c>
      <c r="L369" s="243" t="e">
        <v>#DIV/0!</v>
      </c>
      <c r="M369" s="243" t="e">
        <v>#DIV/0!</v>
      </c>
      <c r="N369" s="242" t="e">
        <v>#DIV/0!</v>
      </c>
      <c r="O369" s="243" t="e">
        <v>#DIV/0!</v>
      </c>
      <c r="P369" s="244" t="e">
        <v>#DIV/0!</v>
      </c>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row>
    <row r="370" spans="1:77" x14ac:dyDescent="0.35">
      <c r="A370" s="2"/>
      <c r="B370" s="126">
        <v>0</v>
      </c>
      <c r="C370" s="124">
        <v>0</v>
      </c>
      <c r="D370" s="125">
        <v>0</v>
      </c>
      <c r="E370" s="126">
        <v>0</v>
      </c>
      <c r="F370" s="124">
        <v>0</v>
      </c>
      <c r="G370" s="125">
        <v>0</v>
      </c>
      <c r="H370" s="126">
        <v>0</v>
      </c>
      <c r="I370" s="124">
        <v>0</v>
      </c>
      <c r="J370" s="125">
        <v>0</v>
      </c>
      <c r="K370" s="242" t="e">
        <v>#DIV/0!</v>
      </c>
      <c r="L370" s="243" t="e">
        <v>#DIV/0!</v>
      </c>
      <c r="M370" s="243" t="e">
        <v>#DIV/0!</v>
      </c>
      <c r="N370" s="242" t="e">
        <v>#DIV/0!</v>
      </c>
      <c r="O370" s="243" t="e">
        <v>#DIV/0!</v>
      </c>
      <c r="P370" s="244" t="e">
        <v>#DIV/0!</v>
      </c>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row>
    <row r="371" spans="1:77" x14ac:dyDescent="0.35">
      <c r="A371" s="2"/>
      <c r="B371" s="126">
        <v>0</v>
      </c>
      <c r="C371" s="124">
        <v>0</v>
      </c>
      <c r="D371" s="125">
        <v>0</v>
      </c>
      <c r="E371" s="126">
        <v>0</v>
      </c>
      <c r="F371" s="124">
        <v>0</v>
      </c>
      <c r="G371" s="125">
        <v>0</v>
      </c>
      <c r="H371" s="126">
        <v>0</v>
      </c>
      <c r="I371" s="124">
        <v>0</v>
      </c>
      <c r="J371" s="125">
        <v>0</v>
      </c>
      <c r="K371" s="242" t="e">
        <v>#DIV/0!</v>
      </c>
      <c r="L371" s="243" t="e">
        <v>#DIV/0!</v>
      </c>
      <c r="M371" s="243" t="e">
        <v>#DIV/0!</v>
      </c>
      <c r="N371" s="242" t="e">
        <v>#DIV/0!</v>
      </c>
      <c r="O371" s="243" t="e">
        <v>#DIV/0!</v>
      </c>
      <c r="P371" s="244" t="e">
        <v>#DIV/0!</v>
      </c>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row>
    <row r="372" spans="1:77" x14ac:dyDescent="0.35">
      <c r="A372" s="2"/>
      <c r="B372" s="126">
        <v>0</v>
      </c>
      <c r="C372" s="124">
        <v>0</v>
      </c>
      <c r="D372" s="125">
        <v>0</v>
      </c>
      <c r="E372" s="126">
        <v>0</v>
      </c>
      <c r="F372" s="124">
        <v>0</v>
      </c>
      <c r="G372" s="125">
        <v>0</v>
      </c>
      <c r="H372" s="126">
        <v>0</v>
      </c>
      <c r="I372" s="124">
        <v>0</v>
      </c>
      <c r="J372" s="125">
        <v>0</v>
      </c>
      <c r="K372" s="242" t="e">
        <v>#DIV/0!</v>
      </c>
      <c r="L372" s="243" t="e">
        <v>#DIV/0!</v>
      </c>
      <c r="M372" s="243" t="e">
        <v>#DIV/0!</v>
      </c>
      <c r="N372" s="242" t="e">
        <v>#DIV/0!</v>
      </c>
      <c r="O372" s="243" t="e">
        <v>#DIV/0!</v>
      </c>
      <c r="P372" s="244" t="e">
        <v>#DIV/0!</v>
      </c>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row>
    <row r="373" spans="1:77" x14ac:dyDescent="0.35">
      <c r="A373" s="2"/>
      <c r="B373" s="241">
        <v>0</v>
      </c>
      <c r="C373" s="239">
        <v>0</v>
      </c>
      <c r="D373" s="240">
        <v>0</v>
      </c>
      <c r="E373" s="241">
        <v>0</v>
      </c>
      <c r="F373" s="239">
        <v>0</v>
      </c>
      <c r="G373" s="240">
        <v>0</v>
      </c>
      <c r="H373" s="241">
        <v>0</v>
      </c>
      <c r="I373" s="239">
        <v>0</v>
      </c>
      <c r="J373" s="240">
        <v>0</v>
      </c>
      <c r="K373" s="280" t="e">
        <v>#DIV/0!</v>
      </c>
      <c r="L373" s="281" t="e">
        <v>#DIV/0!</v>
      </c>
      <c r="M373" s="281" t="e">
        <v>#DIV/0!</v>
      </c>
      <c r="N373" s="280">
        <v>0</v>
      </c>
      <c r="O373" s="281">
        <v>0</v>
      </c>
      <c r="P373" s="282">
        <v>0</v>
      </c>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row>
    <row r="374" spans="1:77" x14ac:dyDescent="0.35">
      <c r="A374" s="78"/>
      <c r="B374" s="119"/>
      <c r="C374" s="119"/>
      <c r="D374" s="119"/>
      <c r="E374" s="119"/>
      <c r="F374" s="119"/>
      <c r="G374" s="119"/>
      <c r="H374" s="119"/>
      <c r="I374" s="119"/>
      <c r="J374" s="119"/>
      <c r="K374" s="10"/>
      <c r="L374" s="10"/>
      <c r="M374" s="10"/>
      <c r="N374" s="10"/>
      <c r="O374" s="10"/>
      <c r="P374" s="10"/>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row>
    <row r="375" spans="1:77" x14ac:dyDescent="0.35">
      <c r="A375" s="78"/>
      <c r="B375" s="119"/>
      <c r="C375" s="119"/>
      <c r="D375" s="119"/>
      <c r="E375" s="119"/>
      <c r="F375" s="119"/>
      <c r="G375" s="119"/>
      <c r="H375" s="119"/>
      <c r="I375" s="119"/>
      <c r="J375" s="119"/>
      <c r="K375" s="10"/>
      <c r="L375" s="10"/>
      <c r="M375" s="10"/>
      <c r="N375" s="10"/>
      <c r="O375" s="10"/>
      <c r="P375" s="10"/>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row>
    <row r="376" spans="1:77" x14ac:dyDescent="0.35">
      <c r="A376" s="78"/>
      <c r="B376" s="119"/>
      <c r="C376" s="119"/>
      <c r="D376" s="119"/>
      <c r="E376" s="119"/>
      <c r="F376" s="119"/>
      <c r="G376" s="119"/>
      <c r="H376" s="119"/>
      <c r="I376" s="119"/>
      <c r="J376" s="119"/>
      <c r="K376" s="10"/>
      <c r="L376" s="10"/>
      <c r="M376" s="10"/>
      <c r="N376" s="10"/>
      <c r="O376" s="10"/>
      <c r="P376" s="10"/>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row>
    <row r="377" spans="1:77" x14ac:dyDescent="0.35">
      <c r="A377" s="78"/>
      <c r="B377" s="119"/>
      <c r="C377" s="119"/>
      <c r="D377" s="119"/>
      <c r="E377" s="119"/>
      <c r="F377" s="119"/>
      <c r="G377" s="119"/>
      <c r="H377" s="119"/>
      <c r="I377" s="119"/>
      <c r="J377" s="119"/>
      <c r="K377" s="10"/>
      <c r="L377" s="10"/>
      <c r="M377" s="10"/>
      <c r="N377" s="10"/>
      <c r="O377" s="10"/>
      <c r="P377" s="10"/>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row>
    <row r="378" spans="1:77" ht="23.5" customHeight="1" x14ac:dyDescent="0.35">
      <c r="A378" s="106" t="s">
        <v>148</v>
      </c>
      <c r="B378" s="410" t="s">
        <v>149</v>
      </c>
      <c r="C378" s="410"/>
      <c r="D378" s="410"/>
      <c r="E378" s="410"/>
      <c r="F378" s="410"/>
      <c r="G378" s="410"/>
      <c r="H378" s="410" t="s">
        <v>150</v>
      </c>
      <c r="I378" s="410"/>
      <c r="J378" s="410"/>
      <c r="K378" s="410"/>
      <c r="L378" s="410"/>
      <c r="M378" s="410"/>
      <c r="N378" s="410"/>
      <c r="O378" s="410"/>
      <c r="P378" s="410"/>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row>
    <row r="379" spans="1:77" ht="21" customHeight="1" x14ac:dyDescent="0.35">
      <c r="A379" s="76"/>
      <c r="B379" s="411" t="s">
        <v>151</v>
      </c>
      <c r="C379" s="412"/>
      <c r="D379" s="413"/>
      <c r="E379" s="411" t="s">
        <v>152</v>
      </c>
      <c r="F379" s="412"/>
      <c r="G379" s="413"/>
      <c r="H379" s="411" t="s">
        <v>151</v>
      </c>
      <c r="I379" s="412"/>
      <c r="J379" s="413"/>
      <c r="K379" s="411" t="s">
        <v>152</v>
      </c>
      <c r="L379" s="412"/>
      <c r="M379" s="413"/>
      <c r="N379" s="10"/>
      <c r="O379" s="10"/>
      <c r="P379" s="10"/>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row>
    <row r="380" spans="1:77" x14ac:dyDescent="0.35">
      <c r="A380" s="2"/>
      <c r="B380" s="95">
        <v>2018</v>
      </c>
      <c r="C380" s="96">
        <v>2019</v>
      </c>
      <c r="D380" s="97">
        <v>2020</v>
      </c>
      <c r="E380" s="95">
        <v>2018</v>
      </c>
      <c r="F380" s="96">
        <v>2019</v>
      </c>
      <c r="G380" s="97">
        <v>2020</v>
      </c>
      <c r="H380" s="95">
        <v>2018</v>
      </c>
      <c r="I380" s="96">
        <v>2019</v>
      </c>
      <c r="J380" s="97">
        <v>2020</v>
      </c>
      <c r="K380" s="95">
        <v>2018</v>
      </c>
      <c r="L380" s="96">
        <v>2019</v>
      </c>
      <c r="M380" s="97">
        <v>2020</v>
      </c>
      <c r="N380" s="10"/>
      <c r="O380" s="10"/>
      <c r="P380" s="10"/>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row>
    <row r="381" spans="1:77" x14ac:dyDescent="0.35">
      <c r="A381" s="2"/>
      <c r="B381" s="135">
        <v>0.375</v>
      </c>
      <c r="C381" s="136">
        <v>0.84615384615384615</v>
      </c>
      <c r="D381" s="137">
        <v>0.81818181818181823</v>
      </c>
      <c r="E381" s="135">
        <v>0.9285714285714286</v>
      </c>
      <c r="F381" s="136">
        <v>0.92307692307692313</v>
      </c>
      <c r="G381" s="137">
        <v>1</v>
      </c>
      <c r="H381" s="242" t="e">
        <v>#DIV/0!</v>
      </c>
      <c r="I381" s="243" t="e">
        <v>#DIV/0!</v>
      </c>
      <c r="J381" s="244" t="e">
        <v>#DIV/0!</v>
      </c>
      <c r="K381" s="242" t="e">
        <v>#DIV/0!</v>
      </c>
      <c r="L381" s="243" t="e">
        <v>#DIV/0!</v>
      </c>
      <c r="M381" s="244" t="e">
        <v>#DIV/0!</v>
      </c>
      <c r="N381" s="10"/>
      <c r="O381" s="10"/>
      <c r="P381" s="295"/>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row>
    <row r="382" spans="1:77" x14ac:dyDescent="0.35">
      <c r="A382" s="2"/>
      <c r="B382" s="242" t="e">
        <v>#DIV/0!</v>
      </c>
      <c r="C382" s="243" t="e">
        <v>#DIV/0!</v>
      </c>
      <c r="D382" s="244">
        <v>1</v>
      </c>
      <c r="E382" s="242" t="e">
        <v>#DIV/0!</v>
      </c>
      <c r="F382" s="243" t="e">
        <v>#DIV/0!</v>
      </c>
      <c r="G382" s="244">
        <v>0.66666666666666663</v>
      </c>
      <c r="H382" s="242" t="e">
        <v>#DIV/0!</v>
      </c>
      <c r="I382" s="243" t="e">
        <v>#DIV/0!</v>
      </c>
      <c r="J382" s="244" t="e">
        <v>#DIV/0!</v>
      </c>
      <c r="K382" s="242" t="e">
        <v>#DIV/0!</v>
      </c>
      <c r="L382" s="243" t="e">
        <v>#DIV/0!</v>
      </c>
      <c r="M382" s="244" t="e">
        <v>#DIV/0!</v>
      </c>
      <c r="N382" s="10"/>
      <c r="O382" s="10"/>
      <c r="P382" s="295"/>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row>
    <row r="383" spans="1:77" x14ac:dyDescent="0.35">
      <c r="A383" s="2"/>
      <c r="B383" s="135">
        <v>0.65306122448979587</v>
      </c>
      <c r="C383" s="136">
        <v>0.84615384615384615</v>
      </c>
      <c r="D383" s="137">
        <v>0.82051282051282048</v>
      </c>
      <c r="E383" s="135">
        <v>1</v>
      </c>
      <c r="F383" s="136">
        <v>0.7</v>
      </c>
      <c r="G383" s="137">
        <v>0.66666666666666663</v>
      </c>
      <c r="H383" s="242" t="e">
        <v>#DIV/0!</v>
      </c>
      <c r="I383" s="243" t="e">
        <v>#DIV/0!</v>
      </c>
      <c r="J383" s="244" t="e">
        <v>#DIV/0!</v>
      </c>
      <c r="K383" s="242" t="e">
        <v>#DIV/0!</v>
      </c>
      <c r="L383" s="243" t="e">
        <v>#DIV/0!</v>
      </c>
      <c r="M383" s="244" t="e">
        <v>#DIV/0!</v>
      </c>
      <c r="N383" s="10"/>
      <c r="O383" s="10"/>
      <c r="P383" s="295"/>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row>
    <row r="384" spans="1:77" x14ac:dyDescent="0.35">
      <c r="A384" s="2"/>
      <c r="B384" s="135">
        <v>0.68</v>
      </c>
      <c r="C384" s="136">
        <v>0.84318181818181814</v>
      </c>
      <c r="D384" s="137">
        <v>0.94230769230769229</v>
      </c>
      <c r="E384" s="135">
        <v>0.875</v>
      </c>
      <c r="F384" s="136">
        <v>0.8571428571428571</v>
      </c>
      <c r="G384" s="137">
        <v>1.1428571428571428</v>
      </c>
      <c r="H384" s="242" t="e">
        <v>#DIV/0!</v>
      </c>
      <c r="I384" s="243" t="e">
        <v>#DIV/0!</v>
      </c>
      <c r="J384" s="244" t="e">
        <v>#DIV/0!</v>
      </c>
      <c r="K384" s="242" t="e">
        <v>#DIV/0!</v>
      </c>
      <c r="L384" s="243" t="e">
        <v>#DIV/0!</v>
      </c>
      <c r="M384" s="244" t="e">
        <v>#DIV/0!</v>
      </c>
      <c r="N384" s="10"/>
      <c r="O384" s="10"/>
      <c r="P384" s="295"/>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row>
    <row r="385" spans="1:77" x14ac:dyDescent="0.35">
      <c r="A385" s="2"/>
      <c r="B385" s="135">
        <v>0.91044776119402981</v>
      </c>
      <c r="C385" s="136">
        <v>0.81538461538461537</v>
      </c>
      <c r="D385" s="137">
        <v>0.8833333333333333</v>
      </c>
      <c r="E385" s="135">
        <v>1</v>
      </c>
      <c r="F385" s="136">
        <v>1</v>
      </c>
      <c r="G385" s="137">
        <v>1</v>
      </c>
      <c r="H385" s="135">
        <v>0.91044776119402981</v>
      </c>
      <c r="I385" s="136">
        <v>0.81538461538461537</v>
      </c>
      <c r="J385" s="137">
        <v>0.8833333333333333</v>
      </c>
      <c r="K385" s="135">
        <v>1</v>
      </c>
      <c r="L385" s="136">
        <v>1</v>
      </c>
      <c r="M385" s="137">
        <v>1</v>
      </c>
      <c r="N385" s="10"/>
      <c r="O385" s="10"/>
      <c r="P385" s="295"/>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row>
    <row r="386" spans="1:77" x14ac:dyDescent="0.35">
      <c r="A386" s="2"/>
      <c r="B386" s="135">
        <v>0.75</v>
      </c>
      <c r="C386" s="136">
        <v>0.80434782608695654</v>
      </c>
      <c r="D386" s="137">
        <v>0.85416666666666663</v>
      </c>
      <c r="E386" s="135" t="e">
        <v>#DIV/0!</v>
      </c>
      <c r="F386" s="136" t="e">
        <v>#DIV/0!</v>
      </c>
      <c r="G386" s="137" t="e">
        <v>#DIV/0!</v>
      </c>
      <c r="H386" s="135">
        <v>0.83238636363636365</v>
      </c>
      <c r="I386" s="136">
        <v>0.7506393861892583</v>
      </c>
      <c r="J386" s="137">
        <v>0.80025125628140703</v>
      </c>
      <c r="K386" s="135">
        <v>0.84210526315789469</v>
      </c>
      <c r="L386" s="136">
        <v>0.83050847457627119</v>
      </c>
      <c r="M386" s="137">
        <v>0.83333333333333337</v>
      </c>
      <c r="N386" s="10"/>
      <c r="O386" s="10"/>
      <c r="P386" s="295"/>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row>
    <row r="387" spans="1:77" x14ac:dyDescent="0.35">
      <c r="A387" s="2"/>
      <c r="B387" s="135">
        <v>0.875</v>
      </c>
      <c r="C387" s="136">
        <v>1</v>
      </c>
      <c r="D387" s="137">
        <v>1</v>
      </c>
      <c r="E387" s="135">
        <v>1</v>
      </c>
      <c r="F387" s="136">
        <v>1</v>
      </c>
      <c r="G387" s="137">
        <v>1</v>
      </c>
      <c r="H387" s="242" t="e">
        <v>#DIV/0!</v>
      </c>
      <c r="I387" s="243" t="e">
        <v>#DIV/0!</v>
      </c>
      <c r="J387" s="244" t="e">
        <v>#DIV/0!</v>
      </c>
      <c r="K387" s="242" t="e">
        <v>#DIV/0!</v>
      </c>
      <c r="L387" s="243" t="e">
        <v>#DIV/0!</v>
      </c>
      <c r="M387" s="244" t="e">
        <v>#DIV/0!</v>
      </c>
      <c r="N387" s="10"/>
      <c r="O387" s="10"/>
      <c r="P387" s="295"/>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row>
    <row r="388" spans="1:77" x14ac:dyDescent="0.35">
      <c r="A388" s="2"/>
      <c r="B388" s="242" t="e">
        <v>#DIV/0!</v>
      </c>
      <c r="C388" s="243" t="e">
        <v>#DIV/0!</v>
      </c>
      <c r="D388" s="244" t="e">
        <v>#DIV/0!</v>
      </c>
      <c r="E388" s="242" t="e">
        <v>#DIV/0!</v>
      </c>
      <c r="F388" s="243" t="e">
        <v>#DIV/0!</v>
      </c>
      <c r="G388" s="244" t="e">
        <v>#DIV/0!</v>
      </c>
      <c r="H388" s="242" t="e">
        <v>#DIV/0!</v>
      </c>
      <c r="I388" s="243" t="e">
        <v>#DIV/0!</v>
      </c>
      <c r="J388" s="244" t="e">
        <v>#DIV/0!</v>
      </c>
      <c r="K388" s="242" t="e">
        <v>#DIV/0!</v>
      </c>
      <c r="L388" s="243" t="e">
        <v>#DIV/0!</v>
      </c>
      <c r="M388" s="244" t="e">
        <v>#DIV/0!</v>
      </c>
      <c r="N388" s="10"/>
      <c r="O388" s="10"/>
      <c r="P388" s="295"/>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row>
    <row r="389" spans="1:77" x14ac:dyDescent="0.35">
      <c r="A389" s="2"/>
      <c r="B389" s="135">
        <v>0.78787878787878785</v>
      </c>
      <c r="C389" s="136">
        <v>0.88</v>
      </c>
      <c r="D389" s="137">
        <v>0.78260869565217395</v>
      </c>
      <c r="E389" s="135">
        <v>0.63636363636363635</v>
      </c>
      <c r="F389" s="136">
        <v>0.75</v>
      </c>
      <c r="G389" s="137">
        <v>0.66666666666666663</v>
      </c>
      <c r="H389" s="135">
        <v>0</v>
      </c>
      <c r="I389" s="136">
        <v>0</v>
      </c>
      <c r="J389" s="137">
        <v>0</v>
      </c>
      <c r="K389" s="135">
        <v>0.96632996632996637</v>
      </c>
      <c r="L389" s="136">
        <v>0.96666666666666667</v>
      </c>
      <c r="M389" s="137">
        <v>0.96655518394648832</v>
      </c>
      <c r="N389" s="10"/>
      <c r="O389" s="10"/>
      <c r="P389" s="295"/>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row>
    <row r="390" spans="1:77" x14ac:dyDescent="0.35">
      <c r="A390" s="2"/>
      <c r="B390" s="135">
        <v>0.87301587301587302</v>
      </c>
      <c r="C390" s="136">
        <v>0.78846153846153844</v>
      </c>
      <c r="D390" s="137">
        <v>0.84444444444444444</v>
      </c>
      <c r="E390" s="135">
        <v>0.90476190476190477</v>
      </c>
      <c r="F390" s="136">
        <v>0.86363636363636365</v>
      </c>
      <c r="G390" s="137">
        <v>0.91666666666666663</v>
      </c>
      <c r="H390" s="242" t="e">
        <v>#DIV/0!</v>
      </c>
      <c r="I390" s="243" t="e">
        <v>#DIV/0!</v>
      </c>
      <c r="J390" s="244" t="e">
        <v>#DIV/0!</v>
      </c>
      <c r="K390" s="242" t="e">
        <v>#DIV/0!</v>
      </c>
      <c r="L390" s="243" t="e">
        <v>#DIV/0!</v>
      </c>
      <c r="M390" s="244" t="e">
        <v>#DIV/0!</v>
      </c>
      <c r="N390" s="10"/>
      <c r="O390" s="10"/>
      <c r="P390" s="295"/>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row>
    <row r="391" spans="1:77" x14ac:dyDescent="0.35">
      <c r="A391" s="2"/>
      <c r="B391" s="135">
        <v>0.90919881305637973</v>
      </c>
      <c r="C391" s="136">
        <v>0.95438596491228067</v>
      </c>
      <c r="D391" s="137">
        <v>0.91325966850828733</v>
      </c>
      <c r="E391" s="135">
        <v>1</v>
      </c>
      <c r="F391" s="136">
        <v>1</v>
      </c>
      <c r="G391" s="137">
        <v>1</v>
      </c>
      <c r="H391" s="242" t="e">
        <v>#DIV/0!</v>
      </c>
      <c r="I391" s="243" t="e">
        <v>#DIV/0!</v>
      </c>
      <c r="J391" s="244" t="e">
        <v>#DIV/0!</v>
      </c>
      <c r="K391" s="242" t="e">
        <v>#DIV/0!</v>
      </c>
      <c r="L391" s="243" t="e">
        <v>#DIV/0!</v>
      </c>
      <c r="M391" s="244" t="e">
        <v>#DIV/0!</v>
      </c>
      <c r="N391" s="10"/>
      <c r="O391" s="10"/>
      <c r="P391" s="295"/>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row>
    <row r="392" spans="1:77" x14ac:dyDescent="0.35">
      <c r="A392" s="2"/>
      <c r="B392" s="242" t="e">
        <v>#DIV/0!</v>
      </c>
      <c r="C392" s="243" t="e">
        <v>#DIV/0!</v>
      </c>
      <c r="D392" s="244" t="e">
        <v>#DIV/0!</v>
      </c>
      <c r="E392" s="242" t="e">
        <v>#DIV/0!</v>
      </c>
      <c r="F392" s="243" t="e">
        <v>#DIV/0!</v>
      </c>
      <c r="G392" s="244" t="e">
        <v>#DIV/0!</v>
      </c>
      <c r="H392" s="242" t="e">
        <v>#DIV/0!</v>
      </c>
      <c r="I392" s="243" t="e">
        <v>#DIV/0!</v>
      </c>
      <c r="J392" s="244" t="e">
        <v>#DIV/0!</v>
      </c>
      <c r="K392" s="242" t="e">
        <v>#DIV/0!</v>
      </c>
      <c r="L392" s="243" t="e">
        <v>#DIV/0!</v>
      </c>
      <c r="M392" s="244" t="e">
        <v>#DIV/0!</v>
      </c>
      <c r="N392" s="10"/>
      <c r="P392" s="295"/>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row>
    <row r="393" spans="1:77" x14ac:dyDescent="0.35">
      <c r="A393" s="2"/>
      <c r="B393" s="135">
        <v>1</v>
      </c>
      <c r="C393" s="136">
        <v>0.9285714285714286</v>
      </c>
      <c r="D393" s="137">
        <v>0.94117647058823528</v>
      </c>
      <c r="E393" s="135">
        <v>0.875</v>
      </c>
      <c r="F393" s="136">
        <v>0.9375</v>
      </c>
      <c r="G393" s="137">
        <v>0.967741935483871</v>
      </c>
      <c r="H393" s="242" t="e">
        <v>#DIV/0!</v>
      </c>
      <c r="I393" s="243" t="e">
        <v>#DIV/0!</v>
      </c>
      <c r="J393" s="244" t="e">
        <v>#DIV/0!</v>
      </c>
      <c r="K393" s="242" t="e">
        <v>#DIV/0!</v>
      </c>
      <c r="L393" s="243" t="e">
        <v>#DIV/0!</v>
      </c>
      <c r="M393" s="244" t="e">
        <v>#DIV/0!</v>
      </c>
      <c r="N393" s="10"/>
      <c r="O393" s="10"/>
      <c r="P393" s="295"/>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row>
    <row r="394" spans="1:77" x14ac:dyDescent="0.35">
      <c r="A394" s="2"/>
      <c r="B394" s="135">
        <v>0.8</v>
      </c>
      <c r="C394" s="136">
        <v>1</v>
      </c>
      <c r="D394" s="137">
        <v>1</v>
      </c>
      <c r="E394" s="135">
        <v>1</v>
      </c>
      <c r="F394" s="136">
        <v>0.88888888888888884</v>
      </c>
      <c r="G394" s="137">
        <v>1</v>
      </c>
      <c r="H394" s="280" t="e">
        <v>#DIV/0!</v>
      </c>
      <c r="I394" s="281" t="e">
        <v>#DIV/0!</v>
      </c>
      <c r="J394" s="282" t="e">
        <v>#DIV/0!</v>
      </c>
      <c r="K394" s="280" t="e">
        <v>#DIV/0!</v>
      </c>
      <c r="L394" s="281" t="e">
        <v>#DIV/0!</v>
      </c>
      <c r="M394" s="282" t="e">
        <v>#DIV/0!</v>
      </c>
      <c r="N394" s="2"/>
      <c r="O394" s="2"/>
      <c r="P394" s="295"/>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row>
    <row r="395" spans="1:77" x14ac:dyDescent="0.35">
      <c r="A395" s="2"/>
      <c r="B395" s="135">
        <v>0.73333333333333328</v>
      </c>
      <c r="C395" s="136">
        <v>0.89130434782608692</v>
      </c>
      <c r="D395" s="137">
        <v>0.9285714285714286</v>
      </c>
      <c r="E395" s="135">
        <v>0.93478260869565222</v>
      </c>
      <c r="F395" s="136">
        <v>0.93023255813953487</v>
      </c>
      <c r="G395" s="137">
        <v>0.90476190476190477</v>
      </c>
      <c r="H395" s="119"/>
      <c r="I395" s="119"/>
      <c r="J395" s="119"/>
      <c r="K395" s="10"/>
      <c r="L395" s="10"/>
      <c r="M395" s="10"/>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row>
    <row r="396" spans="1:77" x14ac:dyDescent="0.35">
      <c r="A396" s="2"/>
      <c r="B396" s="135">
        <v>0.84736842105263155</v>
      </c>
      <c r="C396" s="136">
        <v>0.88235294117647056</v>
      </c>
      <c r="D396" s="137">
        <v>0.89417989417989419</v>
      </c>
      <c r="E396" s="135">
        <v>0.85</v>
      </c>
      <c r="F396" s="136">
        <v>0.89473684210526316</v>
      </c>
      <c r="G396" s="137">
        <v>0.94736842105263153</v>
      </c>
      <c r="H396" s="119"/>
      <c r="I396" s="119"/>
      <c r="J396" s="119"/>
      <c r="K396" s="10"/>
      <c r="L396" s="10"/>
      <c r="M396" s="10"/>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row>
    <row r="397" spans="1:77" x14ac:dyDescent="0.35">
      <c r="A397" s="2"/>
      <c r="B397" s="135">
        <v>0.875</v>
      </c>
      <c r="C397" s="136">
        <v>0.875</v>
      </c>
      <c r="D397" s="137">
        <v>1</v>
      </c>
      <c r="E397" s="135">
        <v>0.5</v>
      </c>
      <c r="F397" s="136">
        <v>1</v>
      </c>
      <c r="G397" s="137">
        <v>1</v>
      </c>
      <c r="H397" s="119"/>
      <c r="I397" s="2"/>
      <c r="J397" s="2"/>
      <c r="K397" s="2"/>
      <c r="L397" s="2"/>
      <c r="M397" s="10"/>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row>
    <row r="398" spans="1:77" ht="16" thickBot="1" x14ac:dyDescent="0.4">
      <c r="A398" s="2"/>
      <c r="B398" s="135">
        <v>1</v>
      </c>
      <c r="C398" s="136">
        <v>1</v>
      </c>
      <c r="D398" s="137">
        <v>1</v>
      </c>
      <c r="E398" s="135">
        <v>1</v>
      </c>
      <c r="F398" s="136">
        <v>1</v>
      </c>
      <c r="G398" s="137">
        <v>0.88888888888888884</v>
      </c>
      <c r="H398" s="119"/>
      <c r="I398" s="119"/>
      <c r="J398" s="119"/>
      <c r="K398" s="10"/>
      <c r="L398" s="10"/>
      <c r="M398" s="10"/>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row>
    <row r="399" spans="1:77" ht="16" thickBot="1" x14ac:dyDescent="0.4">
      <c r="A399" s="2"/>
      <c r="B399" s="135">
        <v>1</v>
      </c>
      <c r="C399" s="136">
        <v>1</v>
      </c>
      <c r="D399" s="137">
        <v>0.9285714285714286</v>
      </c>
      <c r="E399" s="135">
        <v>0.8571428571428571</v>
      </c>
      <c r="F399" s="136">
        <v>0.88888888888888884</v>
      </c>
      <c r="G399" s="137">
        <v>1</v>
      </c>
      <c r="H399" s="119"/>
      <c r="I399" s="420" t="s">
        <v>418</v>
      </c>
      <c r="J399" s="421"/>
      <c r="K399" s="421"/>
      <c r="L399" s="422"/>
      <c r="M399" s="295"/>
      <c r="N399" s="307"/>
      <c r="O399" s="307"/>
      <c r="P399" s="307"/>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row>
    <row r="400" spans="1:77" x14ac:dyDescent="0.35">
      <c r="A400" s="2"/>
      <c r="B400" s="135">
        <v>0.7857142857142857</v>
      </c>
      <c r="C400" s="136">
        <v>0.92307692307692313</v>
      </c>
      <c r="D400" s="137">
        <v>1</v>
      </c>
      <c r="E400" s="135" t="e">
        <v>#DIV/0!</v>
      </c>
      <c r="F400" s="136" t="e">
        <v>#DIV/0!</v>
      </c>
      <c r="G400" s="137" t="e">
        <v>#DIV/0!</v>
      </c>
      <c r="H400" s="119"/>
      <c r="I400" s="318" t="s">
        <v>182</v>
      </c>
      <c r="J400" s="319">
        <v>2018</v>
      </c>
      <c r="K400" s="319">
        <v>2019</v>
      </c>
      <c r="L400" s="320">
        <v>2020</v>
      </c>
      <c r="M400" s="295"/>
      <c r="N400" s="307"/>
      <c r="O400" s="307"/>
      <c r="P400" s="307"/>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row>
    <row r="401" spans="1:77" x14ac:dyDescent="0.35">
      <c r="A401" s="2"/>
      <c r="B401" s="135">
        <v>0.88924409448818897</v>
      </c>
      <c r="C401" s="136">
        <v>0.95079065956575171</v>
      </c>
      <c r="D401" s="137">
        <v>0.9476265560165974</v>
      </c>
      <c r="E401" s="135">
        <v>1</v>
      </c>
      <c r="F401" s="136">
        <v>1</v>
      </c>
      <c r="G401" s="137">
        <v>1</v>
      </c>
      <c r="H401" s="119"/>
      <c r="I401" s="311" t="s">
        <v>414</v>
      </c>
      <c r="J401" s="296">
        <f>B415</f>
        <v>0.78305476905771521</v>
      </c>
      <c r="K401" s="296">
        <f t="shared" ref="K401:L401" si="11">C415</f>
        <v>0.88242189853693909</v>
      </c>
      <c r="L401" s="312">
        <f t="shared" si="11"/>
        <v>0.89999930084962265</v>
      </c>
      <c r="M401" s="309"/>
      <c r="N401" s="307"/>
      <c r="O401" s="307"/>
      <c r="P401" s="307"/>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row>
    <row r="402" spans="1:77" ht="16" thickBot="1" x14ac:dyDescent="0.4">
      <c r="A402" s="2"/>
      <c r="B402" s="135">
        <v>1</v>
      </c>
      <c r="C402" s="136">
        <v>1</v>
      </c>
      <c r="D402" s="137">
        <v>1</v>
      </c>
      <c r="E402" s="135">
        <v>0.9285714285714286</v>
      </c>
      <c r="F402" s="136">
        <v>1</v>
      </c>
      <c r="G402" s="137">
        <v>1</v>
      </c>
      <c r="H402" s="119"/>
      <c r="I402" s="313" t="s">
        <v>417</v>
      </c>
      <c r="J402" s="314">
        <f>E415</f>
        <v>0.92196969696969711</v>
      </c>
      <c r="K402" s="314">
        <f t="shared" ref="K402:L402" si="12">F415</f>
        <v>0.89202450327450333</v>
      </c>
      <c r="L402" s="315">
        <f t="shared" si="12"/>
        <v>0.9115696131825165</v>
      </c>
      <c r="M402" s="309"/>
      <c r="N402" s="307"/>
      <c r="O402" s="307"/>
      <c r="P402" s="307"/>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row>
    <row r="403" spans="1:77" x14ac:dyDescent="0.35">
      <c r="A403" s="2"/>
      <c r="B403" s="135" t="e">
        <v>#DIV/0!</v>
      </c>
      <c r="C403" s="136" t="e">
        <v>#DIV/0!</v>
      </c>
      <c r="D403" s="137" t="e">
        <v>#DIV/0!</v>
      </c>
      <c r="E403" s="135">
        <v>0.79411764705882348</v>
      </c>
      <c r="F403" s="136">
        <v>0.93548387096774188</v>
      </c>
      <c r="G403" s="137">
        <v>0.93548387096774188</v>
      </c>
      <c r="H403" s="119"/>
      <c r="I403" s="318" t="s">
        <v>183</v>
      </c>
      <c r="J403" s="319">
        <v>2018</v>
      </c>
      <c r="K403" s="319">
        <v>2019</v>
      </c>
      <c r="L403" s="320">
        <v>2020</v>
      </c>
      <c r="M403" s="295"/>
      <c r="N403" s="307"/>
      <c r="O403" s="307"/>
      <c r="P403" s="307"/>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row>
    <row r="404" spans="1:77" x14ac:dyDescent="0.35">
      <c r="A404" s="2"/>
      <c r="B404" s="135">
        <v>1</v>
      </c>
      <c r="C404" s="136">
        <v>1</v>
      </c>
      <c r="D404" s="137">
        <v>1</v>
      </c>
      <c r="E404" s="135" t="e">
        <v>#DIV/0!</v>
      </c>
      <c r="F404" s="136" t="e">
        <v>#DIV/0!</v>
      </c>
      <c r="G404" s="137" t="e">
        <v>#DIV/0!</v>
      </c>
      <c r="H404" s="119"/>
      <c r="I404" s="311" t="s">
        <v>414</v>
      </c>
      <c r="J404" s="296">
        <f>B416</f>
        <v>0.88566768060385292</v>
      </c>
      <c r="K404" s="296">
        <f>C416</f>
        <v>0.932642901247693</v>
      </c>
      <c r="L404" s="312">
        <f>D416</f>
        <v>0.95552831194293053</v>
      </c>
      <c r="M404" s="295"/>
      <c r="N404" s="307"/>
      <c r="O404" s="307"/>
      <c r="P404" s="307"/>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row>
    <row r="405" spans="1:77" ht="16" thickBot="1" x14ac:dyDescent="0.4">
      <c r="A405" s="2"/>
      <c r="B405" s="135">
        <v>0.61111111111111116</v>
      </c>
      <c r="C405" s="136">
        <v>0.72499999999999998</v>
      </c>
      <c r="D405" s="137">
        <v>0.9285714285714286</v>
      </c>
      <c r="E405" s="135">
        <v>0.875</v>
      </c>
      <c r="F405" s="136">
        <v>0.8571428571428571</v>
      </c>
      <c r="G405" s="137">
        <v>1.1428571428571428</v>
      </c>
      <c r="H405" s="119"/>
      <c r="I405" s="313" t="s">
        <v>417</v>
      </c>
      <c r="J405" s="316">
        <f>E416</f>
        <v>0.83105366784394918</v>
      </c>
      <c r="K405" s="316">
        <f>F416</f>
        <v>0.87984409918883477</v>
      </c>
      <c r="L405" s="317">
        <f>G416</f>
        <v>0.91932989758816175</v>
      </c>
      <c r="M405" s="295"/>
      <c r="N405" s="307"/>
      <c r="O405" s="307"/>
      <c r="P405" s="307"/>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row>
    <row r="406" spans="1:77" x14ac:dyDescent="0.35">
      <c r="A406" s="2"/>
      <c r="B406" s="135">
        <v>0.967741935483871</v>
      </c>
      <c r="C406" s="136">
        <v>0.967741935483871</v>
      </c>
      <c r="D406" s="137">
        <v>0.95192307692307687</v>
      </c>
      <c r="E406" s="135" t="e">
        <v>#DIV/0!</v>
      </c>
      <c r="F406" s="136" t="e">
        <v>#DIV/0!</v>
      </c>
      <c r="G406" s="137" t="e">
        <v>#DIV/0!</v>
      </c>
      <c r="H406" s="119"/>
      <c r="I406" s="2"/>
      <c r="J406" s="2"/>
      <c r="K406" s="2"/>
      <c r="L406" s="2"/>
      <c r="M406" s="295"/>
      <c r="N406" s="307"/>
      <c r="O406" s="307"/>
      <c r="P406" s="307"/>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row>
    <row r="407" spans="1:77" x14ac:dyDescent="0.35">
      <c r="A407" s="2"/>
      <c r="B407" s="242" t="e">
        <v>#DIV/0!</v>
      </c>
      <c r="C407" s="243" t="e">
        <v>#DIV/0!</v>
      </c>
      <c r="D407" s="244" t="e">
        <v>#DIV/0!</v>
      </c>
      <c r="E407" s="242">
        <v>0</v>
      </c>
      <c r="F407" s="243">
        <v>0</v>
      </c>
      <c r="G407" s="244">
        <v>0</v>
      </c>
      <c r="H407" s="119"/>
      <c r="I407" s="2"/>
      <c r="J407" s="2"/>
      <c r="K407" s="2"/>
      <c r="L407" s="2"/>
      <c r="M407" s="295"/>
      <c r="N407" s="307"/>
      <c r="O407" s="307"/>
      <c r="P407" s="307"/>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row>
    <row r="408" spans="1:77" x14ac:dyDescent="0.35">
      <c r="A408" s="2"/>
      <c r="B408" s="242" t="e">
        <v>#DIV/0!</v>
      </c>
      <c r="C408" s="243" t="e">
        <v>#DIV/0!</v>
      </c>
      <c r="D408" s="244" t="e">
        <v>#DIV/0!</v>
      </c>
      <c r="E408" s="242" t="e">
        <v>#DIV/0!</v>
      </c>
      <c r="F408" s="243" t="e">
        <v>#DIV/0!</v>
      </c>
      <c r="G408" s="244" t="e">
        <v>#DIV/0!</v>
      </c>
      <c r="H408" s="119"/>
      <c r="I408" s="308"/>
      <c r="J408" s="308"/>
      <c r="K408" s="308"/>
      <c r="L408" s="308"/>
      <c r="M408" s="295"/>
      <c r="N408" s="307"/>
      <c r="O408" s="307"/>
      <c r="P408" s="307"/>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row>
    <row r="409" spans="1:77" x14ac:dyDescent="0.35">
      <c r="A409" s="2"/>
      <c r="B409" s="135">
        <v>0.8666666666666667</v>
      </c>
      <c r="C409" s="136">
        <v>0.90909090909090906</v>
      </c>
      <c r="D409" s="137">
        <v>0.90909090909090906</v>
      </c>
      <c r="E409" s="135">
        <v>0.8928571428571429</v>
      </c>
      <c r="F409" s="136">
        <v>0.94117647058823528</v>
      </c>
      <c r="G409" s="137">
        <v>0.97058823529411764</v>
      </c>
      <c r="H409" s="119"/>
      <c r="I409" s="308"/>
      <c r="J409" s="308"/>
      <c r="K409" s="308"/>
      <c r="L409" s="308"/>
      <c r="M409" s="295"/>
      <c r="N409" s="307"/>
      <c r="O409" s="307"/>
      <c r="P409" s="307"/>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row>
    <row r="410" spans="1:77" x14ac:dyDescent="0.35">
      <c r="A410" s="2"/>
      <c r="B410" s="242" t="e">
        <v>#DIV/0!</v>
      </c>
      <c r="C410" s="243" t="e">
        <v>#DIV/0!</v>
      </c>
      <c r="D410" s="244" t="e">
        <v>#DIV/0!</v>
      </c>
      <c r="E410" s="242" t="e">
        <v>#DIV/0!</v>
      </c>
      <c r="F410" s="243" t="e">
        <v>#DIV/0!</v>
      </c>
      <c r="G410" s="244" t="e">
        <v>#DIV/0!</v>
      </c>
      <c r="H410" s="119"/>
      <c r="I410" s="309"/>
      <c r="J410" s="310"/>
      <c r="K410" s="309"/>
      <c r="L410" s="310"/>
      <c r="M410" s="295"/>
      <c r="N410" s="307"/>
      <c r="O410" s="307"/>
      <c r="P410" s="307"/>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row>
    <row r="411" spans="1:77" x14ac:dyDescent="0.35">
      <c r="A411" s="2"/>
      <c r="B411" s="135">
        <v>0.9375</v>
      </c>
      <c r="C411" s="136">
        <v>1</v>
      </c>
      <c r="D411" s="137">
        <v>0.93333333333333335</v>
      </c>
      <c r="E411" s="135">
        <v>1</v>
      </c>
      <c r="F411" s="136">
        <v>1</v>
      </c>
      <c r="G411" s="137">
        <v>1</v>
      </c>
      <c r="H411" s="119"/>
      <c r="I411" s="309"/>
      <c r="J411" s="310"/>
      <c r="K411" s="309"/>
      <c r="L411" s="310"/>
      <c r="M411" s="295"/>
      <c r="N411" s="307"/>
      <c r="O411" s="307"/>
      <c r="P411" s="307"/>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row>
    <row r="412" spans="1:77" x14ac:dyDescent="0.35">
      <c r="A412" s="2"/>
      <c r="B412" s="135" t="e">
        <v>#DIV/0!</v>
      </c>
      <c r="C412" s="136" t="e">
        <v>#DIV/0!</v>
      </c>
      <c r="D412" s="137" t="e">
        <v>#DIV/0!</v>
      </c>
      <c r="E412" s="135">
        <v>1</v>
      </c>
      <c r="F412" s="136">
        <v>0.75</v>
      </c>
      <c r="G412" s="137">
        <v>1</v>
      </c>
      <c r="H412" s="119"/>
      <c r="I412" s="119"/>
      <c r="J412" s="10"/>
      <c r="K412" s="10"/>
      <c r="L412" s="10"/>
      <c r="M412" s="10"/>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row>
    <row r="413" spans="1:77" x14ac:dyDescent="0.35">
      <c r="A413" s="2"/>
      <c r="B413" s="135" t="e">
        <v>#DIV/0!</v>
      </c>
      <c r="C413" s="136" t="e">
        <v>#DIV/0!</v>
      </c>
      <c r="D413" s="137" t="e">
        <v>#DIV/0!</v>
      </c>
      <c r="E413" s="135">
        <v>0.83333333333333337</v>
      </c>
      <c r="F413" s="136">
        <v>1</v>
      </c>
      <c r="G413" s="137">
        <v>1</v>
      </c>
      <c r="H413" s="119"/>
      <c r="I413" s="119"/>
      <c r="J413" s="10"/>
      <c r="K413" s="10"/>
      <c r="L413" s="10"/>
      <c r="M413" s="10"/>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row>
    <row r="414" spans="1:77" x14ac:dyDescent="0.35">
      <c r="A414" s="2"/>
      <c r="B414" s="154" t="e">
        <v>#DIV/0!</v>
      </c>
      <c r="C414" s="155" t="e">
        <v>#DIV/0!</v>
      </c>
      <c r="D414" s="156" t="e">
        <v>#DIV/0!</v>
      </c>
      <c r="E414" s="154">
        <v>1</v>
      </c>
      <c r="F414" s="155">
        <v>1</v>
      </c>
      <c r="G414" s="156">
        <v>1</v>
      </c>
      <c r="H414" s="119"/>
      <c r="I414" s="119"/>
      <c r="J414" s="119"/>
      <c r="K414" s="10"/>
      <c r="L414" s="10"/>
      <c r="M414" s="10"/>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row>
    <row r="415" spans="1:77" x14ac:dyDescent="0.35">
      <c r="A415" s="2" t="s">
        <v>415</v>
      </c>
      <c r="B415" s="10">
        <f>AVERAGEIF(B381:B394,"&lt;&gt;#DĚLENÍ_NULOU!")</f>
        <v>0.78305476905771521</v>
      </c>
      <c r="C415" s="10">
        <f>AVERAGEIF(C381:C394,"&lt;&gt;#DĚLENÍ_NULOU!")</f>
        <v>0.88242189853693909</v>
      </c>
      <c r="D415" s="10">
        <f>AVERAGEIF(D381:D394,"&lt;&gt;#DĚLENÍ_NULOU!")</f>
        <v>0.89999930084962265</v>
      </c>
      <c r="E415" s="10">
        <f t="shared" ref="E415:F415" si="13">AVERAGEIF(E381:E394,"&lt;&gt;#DĚLENÍ_NULOU!")</f>
        <v>0.92196969696969711</v>
      </c>
      <c r="F415" s="10">
        <f t="shared" si="13"/>
        <v>0.89202450327450333</v>
      </c>
      <c r="G415" s="10">
        <f>AVERAGEIF(G381:G394,"&lt;&gt;#DĚLENÍ_NULOU!")</f>
        <v>0.9115696131825165</v>
      </c>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row>
    <row r="416" spans="1:77" x14ac:dyDescent="0.35">
      <c r="A416" s="2" t="s">
        <v>416</v>
      </c>
      <c r="B416" s="10">
        <f>AVERAGEIF(B395:B414,"&lt;&gt;#DĚLENÍ_NULOU!")</f>
        <v>0.88566768060385292</v>
      </c>
      <c r="C416" s="10">
        <f t="shared" ref="C416" si="14">AVERAGEIF(C395:C414,"&lt;&gt;#DĚLENÍ_NULOU!")</f>
        <v>0.932642901247693</v>
      </c>
      <c r="D416" s="10">
        <f>AVERAGEIF(D395:D414,"&lt;&gt;#DĚLENÍ_NULOU!")</f>
        <v>0.95552831194293053</v>
      </c>
      <c r="E416" s="10">
        <f t="shared" ref="E416:F416" si="15">AVERAGEIF(E395:E414,"&lt;&gt;#DĚLENÍ_NULOU!")</f>
        <v>0.83105366784394918</v>
      </c>
      <c r="F416" s="10">
        <f t="shared" si="15"/>
        <v>0.87984409918883477</v>
      </c>
      <c r="G416" s="10">
        <f>AVERAGEIF(G395:G414,"&lt;&gt;#DĚLENÍ_NULOU!")</f>
        <v>0.91932989758816175</v>
      </c>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row>
    <row r="417" spans="1:77" ht="23.5" customHeight="1" x14ac:dyDescent="0.35">
      <c r="A417" s="106" t="s">
        <v>153</v>
      </c>
      <c r="B417" s="410" t="s">
        <v>154</v>
      </c>
      <c r="C417" s="410"/>
      <c r="D417" s="410"/>
      <c r="E417" s="410"/>
      <c r="F417" s="410"/>
      <c r="G417" s="410"/>
      <c r="H417" s="410"/>
      <c r="I417" s="410"/>
      <c r="J417" s="410"/>
      <c r="K417" s="410"/>
      <c r="L417" s="410"/>
      <c r="M417" s="410"/>
      <c r="N417" s="410"/>
      <c r="O417" s="410"/>
      <c r="P417" s="410"/>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row>
    <row r="418" spans="1:77" ht="21" customHeight="1" x14ac:dyDescent="0.35">
      <c r="A418" s="76"/>
      <c r="B418" s="411" t="s">
        <v>103</v>
      </c>
      <c r="C418" s="412"/>
      <c r="D418" s="413"/>
      <c r="E418" s="411" t="s">
        <v>104</v>
      </c>
      <c r="F418" s="412"/>
      <c r="G418" s="413"/>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row>
    <row r="419" spans="1:77" x14ac:dyDescent="0.35">
      <c r="B419" s="95">
        <v>2018</v>
      </c>
      <c r="C419" s="96">
        <v>2019</v>
      </c>
      <c r="D419" s="97">
        <v>2020</v>
      </c>
      <c r="E419" s="95">
        <v>2018</v>
      </c>
      <c r="F419" s="96">
        <v>2019</v>
      </c>
      <c r="G419" s="97">
        <v>2020</v>
      </c>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row>
    <row r="420" spans="1:77" x14ac:dyDescent="0.35">
      <c r="A420" s="2"/>
      <c r="B420" s="176">
        <v>1</v>
      </c>
      <c r="C420" s="177">
        <v>3</v>
      </c>
      <c r="D420" s="178">
        <v>3</v>
      </c>
      <c r="E420" s="176">
        <v>0</v>
      </c>
      <c r="F420" s="177">
        <v>0</v>
      </c>
      <c r="G420" s="178">
        <v>0</v>
      </c>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row>
    <row r="421" spans="1:77" x14ac:dyDescent="0.35">
      <c r="A421" s="2"/>
      <c r="B421" s="176">
        <v>0</v>
      </c>
      <c r="C421" s="177">
        <v>0</v>
      </c>
      <c r="D421" s="178">
        <v>10</v>
      </c>
      <c r="E421" s="176">
        <v>0</v>
      </c>
      <c r="F421" s="177">
        <v>0</v>
      </c>
      <c r="G421" s="178">
        <v>0</v>
      </c>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row>
    <row r="422" spans="1:77" x14ac:dyDescent="0.35">
      <c r="A422" s="2"/>
      <c r="B422" s="176">
        <v>12</v>
      </c>
      <c r="C422" s="177">
        <v>11</v>
      </c>
      <c r="D422" s="178">
        <v>11</v>
      </c>
      <c r="E422" s="176">
        <v>0</v>
      </c>
      <c r="F422" s="177">
        <v>0</v>
      </c>
      <c r="G422" s="178">
        <v>0</v>
      </c>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row>
    <row r="423" spans="1:77" x14ac:dyDescent="0.35">
      <c r="A423" s="2"/>
      <c r="B423" s="176">
        <v>7</v>
      </c>
      <c r="C423" s="177">
        <v>6</v>
      </c>
      <c r="D423" s="178">
        <v>8</v>
      </c>
      <c r="E423" s="176">
        <v>0</v>
      </c>
      <c r="F423" s="177">
        <v>0</v>
      </c>
      <c r="G423" s="178">
        <v>0</v>
      </c>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row>
    <row r="424" spans="1:77" x14ac:dyDescent="0.35">
      <c r="A424" s="2"/>
      <c r="B424" s="176">
        <v>3</v>
      </c>
      <c r="C424" s="177">
        <v>3</v>
      </c>
      <c r="D424" s="178">
        <v>2</v>
      </c>
      <c r="E424" s="176">
        <v>8</v>
      </c>
      <c r="F424" s="177">
        <v>8</v>
      </c>
      <c r="G424" s="178">
        <v>8</v>
      </c>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row>
    <row r="425" spans="1:77" x14ac:dyDescent="0.35">
      <c r="A425" s="2"/>
      <c r="B425" s="176">
        <v>0</v>
      </c>
      <c r="C425" s="177">
        <v>0</v>
      </c>
      <c r="D425" s="178">
        <v>0</v>
      </c>
      <c r="E425" s="176">
        <v>3</v>
      </c>
      <c r="F425" s="177">
        <v>1</v>
      </c>
      <c r="G425" s="178">
        <v>2</v>
      </c>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row>
    <row r="426" spans="1:77" x14ac:dyDescent="0.35">
      <c r="A426" s="2"/>
      <c r="B426" s="176">
        <v>2</v>
      </c>
      <c r="C426" s="177">
        <v>1.5</v>
      </c>
      <c r="D426" s="178">
        <v>0</v>
      </c>
      <c r="E426" s="176">
        <v>0</v>
      </c>
      <c r="F426" s="177">
        <v>0</v>
      </c>
      <c r="G426" s="178">
        <v>0</v>
      </c>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row>
    <row r="427" spans="1:77" x14ac:dyDescent="0.35">
      <c r="A427" s="2"/>
      <c r="B427" s="176">
        <v>0</v>
      </c>
      <c r="C427" s="177">
        <v>0</v>
      </c>
      <c r="D427" s="178">
        <v>0</v>
      </c>
      <c r="E427" s="176">
        <v>0</v>
      </c>
      <c r="F427" s="177">
        <v>0</v>
      </c>
      <c r="G427" s="178">
        <v>0</v>
      </c>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row>
    <row r="428" spans="1:77" x14ac:dyDescent="0.35">
      <c r="A428" s="2"/>
      <c r="B428" s="176">
        <v>8</v>
      </c>
      <c r="C428" s="177">
        <v>2</v>
      </c>
      <c r="D428" s="178">
        <v>5</v>
      </c>
      <c r="E428" s="176">
        <v>0</v>
      </c>
      <c r="F428" s="177">
        <v>0</v>
      </c>
      <c r="G428" s="178">
        <v>0</v>
      </c>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row>
    <row r="429" spans="1:77" x14ac:dyDescent="0.35">
      <c r="A429" s="2"/>
      <c r="B429" s="176">
        <v>20</v>
      </c>
      <c r="C429" s="177">
        <v>20</v>
      </c>
      <c r="D429" s="178">
        <v>20</v>
      </c>
      <c r="E429" s="176">
        <v>0</v>
      </c>
      <c r="F429" s="177">
        <v>0</v>
      </c>
      <c r="G429" s="178">
        <v>0</v>
      </c>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row>
    <row r="430" spans="1:77" x14ac:dyDescent="0.35">
      <c r="A430" s="2"/>
      <c r="B430" s="176">
        <v>0</v>
      </c>
      <c r="C430" s="177">
        <v>1</v>
      </c>
      <c r="D430" s="178">
        <v>2</v>
      </c>
      <c r="E430" s="176">
        <v>0</v>
      </c>
      <c r="F430" s="177">
        <v>0</v>
      </c>
      <c r="G430" s="178">
        <v>0</v>
      </c>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row>
    <row r="431" spans="1:77" x14ac:dyDescent="0.35">
      <c r="A431" s="2"/>
      <c r="B431" s="176">
        <v>0</v>
      </c>
      <c r="C431" s="177">
        <v>0</v>
      </c>
      <c r="D431" s="178">
        <v>0</v>
      </c>
      <c r="E431" s="176">
        <v>0</v>
      </c>
      <c r="F431" s="177">
        <v>0</v>
      </c>
      <c r="G431" s="178">
        <v>0</v>
      </c>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row>
    <row r="432" spans="1:77" x14ac:dyDescent="0.35">
      <c r="A432" s="2"/>
      <c r="B432" s="176">
        <v>4</v>
      </c>
      <c r="C432" s="177">
        <v>1</v>
      </c>
      <c r="D432" s="178">
        <v>4</v>
      </c>
      <c r="E432" s="176">
        <v>0</v>
      </c>
      <c r="F432" s="177">
        <v>0</v>
      </c>
      <c r="G432" s="178">
        <v>0</v>
      </c>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row>
    <row r="433" spans="1:77" x14ac:dyDescent="0.35">
      <c r="A433" s="2"/>
      <c r="B433" s="176">
        <v>3</v>
      </c>
      <c r="C433" s="177">
        <v>2</v>
      </c>
      <c r="D433" s="178">
        <v>2</v>
      </c>
      <c r="E433" s="176">
        <v>0</v>
      </c>
      <c r="F433" s="177">
        <v>0</v>
      </c>
      <c r="G433" s="178">
        <v>0</v>
      </c>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row>
    <row r="434" spans="1:77" x14ac:dyDescent="0.35">
      <c r="A434" s="2"/>
      <c r="B434" s="176">
        <v>0</v>
      </c>
      <c r="C434" s="177">
        <v>0</v>
      </c>
      <c r="D434" s="177">
        <v>0</v>
      </c>
      <c r="E434" s="171"/>
      <c r="F434" s="171"/>
      <c r="G434" s="17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row>
    <row r="435" spans="1:77" x14ac:dyDescent="0.35">
      <c r="A435" s="2"/>
      <c r="B435" s="176">
        <v>0</v>
      </c>
      <c r="C435" s="177">
        <v>0</v>
      </c>
      <c r="D435" s="177">
        <v>0</v>
      </c>
      <c r="E435" s="171"/>
      <c r="F435" s="171"/>
      <c r="G435" s="17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row>
    <row r="436" spans="1:77" x14ac:dyDescent="0.35">
      <c r="A436" s="2"/>
      <c r="B436" s="176">
        <v>0</v>
      </c>
      <c r="C436" s="177">
        <v>0</v>
      </c>
      <c r="D436" s="177">
        <v>0</v>
      </c>
      <c r="E436" s="171"/>
      <c r="F436" s="171"/>
      <c r="G436" s="17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row>
    <row r="437" spans="1:77" x14ac:dyDescent="0.35">
      <c r="A437" s="2"/>
      <c r="B437" s="176">
        <v>0</v>
      </c>
      <c r="C437" s="177">
        <v>0</v>
      </c>
      <c r="D437" s="177">
        <v>0</v>
      </c>
      <c r="E437" s="171"/>
      <c r="F437" s="171"/>
      <c r="G437" s="17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row>
    <row r="438" spans="1:77" x14ac:dyDescent="0.35">
      <c r="A438" s="2"/>
      <c r="B438" s="176">
        <v>2</v>
      </c>
      <c r="C438" s="177">
        <v>2</v>
      </c>
      <c r="D438" s="177">
        <v>2</v>
      </c>
      <c r="E438" s="171"/>
      <c r="F438" s="171"/>
      <c r="G438" s="17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row>
    <row r="439" spans="1:77" x14ac:dyDescent="0.35">
      <c r="A439" s="2"/>
      <c r="B439" s="176">
        <v>3</v>
      </c>
      <c r="C439" s="177">
        <v>3</v>
      </c>
      <c r="D439" s="177">
        <v>3</v>
      </c>
      <c r="E439" s="171"/>
      <c r="F439" s="171"/>
      <c r="G439" s="17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row>
    <row r="440" spans="1:77" x14ac:dyDescent="0.35">
      <c r="A440" s="2"/>
      <c r="B440" s="176">
        <v>1</v>
      </c>
      <c r="C440" s="177">
        <v>1</v>
      </c>
      <c r="D440" s="177">
        <v>1</v>
      </c>
      <c r="E440" s="171"/>
      <c r="F440" s="171"/>
      <c r="G440" s="17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row>
    <row r="441" spans="1:77" x14ac:dyDescent="0.35">
      <c r="A441" s="2"/>
      <c r="B441" s="176">
        <v>0</v>
      </c>
      <c r="C441" s="177">
        <v>0</v>
      </c>
      <c r="D441" s="177">
        <v>0</v>
      </c>
      <c r="E441" s="171"/>
      <c r="F441" s="171"/>
      <c r="G441" s="17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row>
    <row r="442" spans="1:77" x14ac:dyDescent="0.35">
      <c r="A442" s="2"/>
      <c r="B442" s="176">
        <v>2</v>
      </c>
      <c r="C442" s="177">
        <v>2</v>
      </c>
      <c r="D442" s="177">
        <v>2</v>
      </c>
      <c r="E442" s="171"/>
      <c r="F442" s="171"/>
      <c r="G442" s="17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row>
    <row r="443" spans="1:77" x14ac:dyDescent="0.35">
      <c r="A443" s="2"/>
      <c r="B443" s="176">
        <v>32</v>
      </c>
      <c r="C443" s="177">
        <v>40</v>
      </c>
      <c r="D443" s="177">
        <v>37</v>
      </c>
      <c r="E443" s="171"/>
      <c r="F443" s="171"/>
      <c r="G443" s="17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row>
    <row r="444" spans="1:77" x14ac:dyDescent="0.35">
      <c r="A444" s="2"/>
      <c r="B444" s="176">
        <v>6</v>
      </c>
      <c r="C444" s="177">
        <v>5</v>
      </c>
      <c r="D444" s="177">
        <v>6</v>
      </c>
      <c r="E444" s="171"/>
      <c r="F444" s="171"/>
      <c r="G444" s="17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row>
    <row r="445" spans="1:77" x14ac:dyDescent="0.35">
      <c r="A445" s="2"/>
      <c r="B445" s="176">
        <v>0</v>
      </c>
      <c r="C445" s="177">
        <v>0</v>
      </c>
      <c r="D445" s="177">
        <v>0</v>
      </c>
      <c r="E445" s="171"/>
      <c r="F445" s="171"/>
      <c r="G445" s="17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row>
    <row r="446" spans="1:77" x14ac:dyDescent="0.35">
      <c r="A446" s="2"/>
      <c r="B446" s="176">
        <v>0</v>
      </c>
      <c r="C446" s="177">
        <v>0</v>
      </c>
      <c r="D446" s="177">
        <v>0</v>
      </c>
      <c r="E446" s="171"/>
      <c r="F446" s="171"/>
      <c r="G446" s="17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row>
    <row r="447" spans="1:77" x14ac:dyDescent="0.35">
      <c r="A447" s="2"/>
      <c r="B447" s="176">
        <v>0</v>
      </c>
      <c r="C447" s="177">
        <v>0</v>
      </c>
      <c r="D447" s="177">
        <v>0</v>
      </c>
      <c r="E447" s="171"/>
      <c r="F447" s="171"/>
      <c r="G447" s="172"/>
      <c r="H447" s="2"/>
      <c r="I447" s="2"/>
      <c r="J447" s="2"/>
      <c r="K447" s="2"/>
      <c r="L447" s="2"/>
      <c r="M447" s="2"/>
      <c r="N447" s="2"/>
      <c r="O447" s="2"/>
      <c r="P447" s="347"/>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row>
    <row r="448" spans="1:77" x14ac:dyDescent="0.35">
      <c r="A448" s="2"/>
      <c r="B448" s="176">
        <v>4</v>
      </c>
      <c r="C448" s="177">
        <v>4</v>
      </c>
      <c r="D448" s="177">
        <v>6</v>
      </c>
      <c r="E448" s="171"/>
      <c r="F448" s="171"/>
      <c r="G448" s="17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row>
    <row r="449" spans="1:77" x14ac:dyDescent="0.35">
      <c r="A449" s="2"/>
      <c r="B449" s="176">
        <v>0</v>
      </c>
      <c r="C449" s="177">
        <v>0</v>
      </c>
      <c r="D449" s="177">
        <v>0</v>
      </c>
      <c r="E449" s="171"/>
      <c r="F449" s="171"/>
      <c r="G449" s="17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row>
    <row r="450" spans="1:77" x14ac:dyDescent="0.35">
      <c r="A450" s="2"/>
      <c r="B450" s="176">
        <v>2</v>
      </c>
      <c r="C450" s="177">
        <v>2</v>
      </c>
      <c r="D450" s="177">
        <v>2</v>
      </c>
      <c r="E450" s="171"/>
      <c r="F450" s="171"/>
      <c r="G450" s="17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row>
    <row r="451" spans="1:77" x14ac:dyDescent="0.35">
      <c r="A451" s="2"/>
      <c r="B451" s="176">
        <v>1</v>
      </c>
      <c r="C451" s="177">
        <v>1</v>
      </c>
      <c r="D451" s="177">
        <v>4</v>
      </c>
      <c r="E451" s="171"/>
      <c r="F451" s="171"/>
      <c r="G451" s="17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row>
    <row r="452" spans="1:77" x14ac:dyDescent="0.35">
      <c r="A452" s="2"/>
      <c r="B452" s="176">
        <v>3</v>
      </c>
      <c r="C452" s="177">
        <v>3</v>
      </c>
      <c r="D452" s="177">
        <v>4</v>
      </c>
      <c r="E452" s="171"/>
      <c r="F452" s="171"/>
      <c r="G452" s="17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row>
    <row r="453" spans="1:77" x14ac:dyDescent="0.35">
      <c r="A453" s="2"/>
      <c r="B453" s="179">
        <v>0</v>
      </c>
      <c r="C453" s="180">
        <v>0</v>
      </c>
      <c r="D453" s="180">
        <v>0</v>
      </c>
      <c r="E453" s="174"/>
      <c r="F453" s="174"/>
      <c r="G453" s="175"/>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row>
    <row r="454" spans="1:77" x14ac:dyDescent="0.3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row>
    <row r="455" spans="1:77" ht="44.15" customHeight="1" x14ac:dyDescent="0.35">
      <c r="A455" s="106" t="s">
        <v>155</v>
      </c>
      <c r="B455" s="410" t="s">
        <v>156</v>
      </c>
      <c r="C455" s="410"/>
      <c r="D455" s="410"/>
      <c r="E455" s="410"/>
      <c r="F455" s="410"/>
      <c r="G455" s="410"/>
      <c r="H455" s="410" t="s">
        <v>157</v>
      </c>
      <c r="I455" s="410"/>
      <c r="J455" s="410"/>
      <c r="K455" s="410"/>
      <c r="L455" s="410"/>
      <c r="M455" s="410"/>
      <c r="N455" s="410"/>
      <c r="O455" s="410"/>
      <c r="P455" s="410"/>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row>
    <row r="456" spans="1:77" ht="21" customHeight="1" x14ac:dyDescent="0.35">
      <c r="A456" s="76"/>
      <c r="B456" s="411" t="s">
        <v>137</v>
      </c>
      <c r="C456" s="412"/>
      <c r="D456" s="413"/>
      <c r="E456" s="411" t="s">
        <v>138</v>
      </c>
      <c r="F456" s="412"/>
      <c r="G456" s="413"/>
      <c r="H456" s="411" t="s">
        <v>137</v>
      </c>
      <c r="I456" s="412"/>
      <c r="J456" s="413"/>
      <c r="K456" s="411" t="s">
        <v>138</v>
      </c>
      <c r="L456" s="412"/>
      <c r="M456" s="413"/>
      <c r="N456" s="426" t="s">
        <v>408</v>
      </c>
      <c r="O456" s="427"/>
      <c r="P456" s="428"/>
      <c r="Q456" s="429" t="s">
        <v>409</v>
      </c>
      <c r="R456" s="430"/>
      <c r="S456" s="431"/>
      <c r="T456" s="2"/>
      <c r="U456" s="2"/>
      <c r="V456" s="2"/>
      <c r="W456" s="2"/>
      <c r="X456" s="300" t="s">
        <v>412</v>
      </c>
      <c r="Y456" s="432" t="s">
        <v>137</v>
      </c>
      <c r="Z456" s="433"/>
      <c r="AA456" s="434"/>
      <c r="AB456" s="273" t="s">
        <v>412</v>
      </c>
      <c r="AC456" s="301" t="s">
        <v>158</v>
      </c>
      <c r="AD456" s="301"/>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row>
    <row r="457" spans="1:77" x14ac:dyDescent="0.35">
      <c r="A457" s="2"/>
      <c r="B457" s="95" t="s">
        <v>107</v>
      </c>
      <c r="C457" s="96" t="s">
        <v>108</v>
      </c>
      <c r="D457" s="97" t="s">
        <v>109</v>
      </c>
      <c r="E457" s="95" t="s">
        <v>107</v>
      </c>
      <c r="F457" s="96" t="s">
        <v>108</v>
      </c>
      <c r="G457" s="97" t="s">
        <v>109</v>
      </c>
      <c r="H457" s="95" t="s">
        <v>107</v>
      </c>
      <c r="I457" s="96" t="s">
        <v>108</v>
      </c>
      <c r="J457" s="97" t="s">
        <v>109</v>
      </c>
      <c r="K457" s="95" t="s">
        <v>107</v>
      </c>
      <c r="L457" s="96" t="s">
        <v>108</v>
      </c>
      <c r="M457" s="97" t="s">
        <v>109</v>
      </c>
      <c r="N457" s="268"/>
      <c r="O457" s="269" t="s">
        <v>137</v>
      </c>
      <c r="P457" s="269" t="s">
        <v>158</v>
      </c>
      <c r="Q457" s="263"/>
      <c r="R457" s="264" t="s">
        <v>137</v>
      </c>
      <c r="S457" s="264" t="s">
        <v>158</v>
      </c>
      <c r="T457" s="2"/>
      <c r="U457" s="2"/>
      <c r="V457" s="2"/>
      <c r="W457" s="2"/>
      <c r="X457" s="274">
        <f>QUARTILE(P461:P485,0)</f>
        <v>35</v>
      </c>
      <c r="Y457" s="435" t="s">
        <v>159</v>
      </c>
      <c r="Z457" s="436"/>
      <c r="AA457" s="437"/>
      <c r="AB457" s="275">
        <f>QUARTILE(S461:S485,0)</f>
        <v>27.75</v>
      </c>
      <c r="AC457" s="435" t="s">
        <v>159</v>
      </c>
      <c r="AD457" s="437"/>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row>
    <row r="458" spans="1:77" x14ac:dyDescent="0.35">
      <c r="A458" s="2"/>
      <c r="B458" s="181">
        <v>709</v>
      </c>
      <c r="C458" s="182">
        <v>666</v>
      </c>
      <c r="D458" s="183">
        <v>678</v>
      </c>
      <c r="E458" s="181">
        <v>505</v>
      </c>
      <c r="F458" s="182">
        <v>537</v>
      </c>
      <c r="G458" s="183">
        <v>550</v>
      </c>
      <c r="H458" s="181">
        <v>0</v>
      </c>
      <c r="I458" s="182">
        <v>0</v>
      </c>
      <c r="J458" s="183">
        <v>0</v>
      </c>
      <c r="K458" s="181">
        <v>505</v>
      </c>
      <c r="L458" s="182">
        <v>537</v>
      </c>
      <c r="M458" s="183">
        <v>550</v>
      </c>
      <c r="N458" s="270" t="s">
        <v>410</v>
      </c>
      <c r="O458" s="271">
        <f>_xlfn.MINIFS(D458:D491,D458:D491,"&gt;0")</f>
        <v>420</v>
      </c>
      <c r="P458" s="271">
        <f>_xlfn.MINIFS(G458:G491,G458:G491,"&gt;0")</f>
        <v>333</v>
      </c>
      <c r="Q458" s="265" t="s">
        <v>411</v>
      </c>
      <c r="R458" s="266">
        <f>_xlfn.MAXIFS(D458:D491,D458:D491,"&gt;0")</f>
        <v>1196</v>
      </c>
      <c r="S458" s="266">
        <f>_xlfn.MAXIFS(G458:G491,G458:G491,"&gt;0")</f>
        <v>784</v>
      </c>
      <c r="T458" s="2"/>
      <c r="U458" s="2"/>
      <c r="V458" s="2"/>
      <c r="W458" s="2"/>
      <c r="X458" s="274">
        <f>QUARTILE(P461:P485,1)</f>
        <v>50</v>
      </c>
      <c r="Y458" s="435" t="s">
        <v>160</v>
      </c>
      <c r="Z458" s="436"/>
      <c r="AA458" s="437"/>
      <c r="AB458" s="275">
        <f>QUARTILE(S461:S485,1)</f>
        <v>36.333333333333336</v>
      </c>
      <c r="AC458" s="435" t="s">
        <v>160</v>
      </c>
      <c r="AD458" s="437"/>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row>
    <row r="459" spans="1:77" x14ac:dyDescent="0.35">
      <c r="A459" s="2"/>
      <c r="B459" s="176">
        <v>0</v>
      </c>
      <c r="C459" s="177">
        <v>0</v>
      </c>
      <c r="D459" s="178">
        <v>744</v>
      </c>
      <c r="E459" s="181">
        <v>0</v>
      </c>
      <c r="F459" s="182">
        <v>0</v>
      </c>
      <c r="G459" s="183">
        <v>696</v>
      </c>
      <c r="H459" s="181">
        <v>0</v>
      </c>
      <c r="I459" s="182">
        <v>0</v>
      </c>
      <c r="J459" s="183">
        <v>0</v>
      </c>
      <c r="K459" s="181">
        <v>0</v>
      </c>
      <c r="L459" s="182">
        <v>0</v>
      </c>
      <c r="M459" s="183">
        <v>696</v>
      </c>
      <c r="N459" s="270" t="s">
        <v>161</v>
      </c>
      <c r="O459" s="272">
        <f>O458/12</f>
        <v>35</v>
      </c>
      <c r="P459" s="272">
        <f>P458/12</f>
        <v>27.75</v>
      </c>
      <c r="Q459" s="265" t="s">
        <v>161</v>
      </c>
      <c r="R459" s="267">
        <f>R458/12</f>
        <v>99.666666666666671</v>
      </c>
      <c r="S459" s="267">
        <f>S458/12</f>
        <v>65.333333333333329</v>
      </c>
      <c r="T459" s="2"/>
      <c r="U459" s="2"/>
      <c r="V459" s="2"/>
      <c r="W459" s="2"/>
      <c r="X459" s="274">
        <f>QUARTILE(P461:P485,2)</f>
        <v>57.333333333333336</v>
      </c>
      <c r="Y459" s="435" t="s">
        <v>162</v>
      </c>
      <c r="Z459" s="436"/>
      <c r="AA459" s="437"/>
      <c r="AB459" s="275">
        <f>QUARTILE(S461:S485,2)</f>
        <v>43.916666666666664</v>
      </c>
      <c r="AC459" s="435" t="s">
        <v>162</v>
      </c>
      <c r="AD459" s="437"/>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row>
    <row r="460" spans="1:77" x14ac:dyDescent="0.35">
      <c r="A460" s="2"/>
      <c r="B460" s="176">
        <v>735</v>
      </c>
      <c r="C460" s="177">
        <v>747</v>
      </c>
      <c r="D460" s="178">
        <v>708</v>
      </c>
      <c r="E460" s="181">
        <v>479</v>
      </c>
      <c r="F460" s="182">
        <v>531</v>
      </c>
      <c r="G460" s="183">
        <v>617</v>
      </c>
      <c r="H460" s="181">
        <v>0</v>
      </c>
      <c r="I460" s="182">
        <v>0</v>
      </c>
      <c r="J460" s="183">
        <v>0</v>
      </c>
      <c r="K460" s="181">
        <v>479</v>
      </c>
      <c r="L460" s="182">
        <v>531</v>
      </c>
      <c r="M460" s="183">
        <v>617</v>
      </c>
      <c r="N460" s="2"/>
      <c r="O460" s="229" t="s">
        <v>163</v>
      </c>
      <c r="P460" s="300" t="s">
        <v>137</v>
      </c>
      <c r="Q460" s="2"/>
      <c r="R460" s="229" t="s">
        <v>163</v>
      </c>
      <c r="S460" s="252" t="s">
        <v>158</v>
      </c>
      <c r="T460" s="2"/>
      <c r="U460" s="2"/>
      <c r="V460" s="2"/>
      <c r="W460" s="2"/>
      <c r="X460" s="274">
        <f>QUARTILE(P461:P485,3)</f>
        <v>62</v>
      </c>
      <c r="Y460" s="435" t="s">
        <v>164</v>
      </c>
      <c r="Z460" s="436"/>
      <c r="AA460" s="437"/>
      <c r="AB460" s="275">
        <f>QUARTILE(S461:S485,3)</f>
        <v>49.166666666666664</v>
      </c>
      <c r="AC460" s="435" t="s">
        <v>164</v>
      </c>
      <c r="AD460" s="437"/>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row>
    <row r="461" spans="1:77" x14ac:dyDescent="0.35">
      <c r="A461" s="2"/>
      <c r="B461" s="176">
        <v>1086</v>
      </c>
      <c r="C461" s="177">
        <v>1086</v>
      </c>
      <c r="D461" s="178">
        <v>1196</v>
      </c>
      <c r="E461" s="181">
        <v>318</v>
      </c>
      <c r="F461" s="182">
        <v>410</v>
      </c>
      <c r="G461" s="183">
        <v>436</v>
      </c>
      <c r="H461" s="181">
        <v>0</v>
      </c>
      <c r="I461" s="182">
        <v>0</v>
      </c>
      <c r="J461" s="183">
        <v>0</v>
      </c>
      <c r="K461" s="181">
        <v>318</v>
      </c>
      <c r="L461" s="182">
        <v>410</v>
      </c>
      <c r="M461" s="183">
        <v>436</v>
      </c>
      <c r="N461" s="348"/>
      <c r="O461" s="349">
        <v>420</v>
      </c>
      <c r="P461" s="350">
        <f>O461/12</f>
        <v>35</v>
      </c>
      <c r="Q461" s="348"/>
      <c r="R461" s="349">
        <v>333</v>
      </c>
      <c r="S461" s="352">
        <f t="shared" ref="S461:S471" si="16">R461/12</f>
        <v>27.75</v>
      </c>
      <c r="T461" s="2"/>
      <c r="U461" s="2"/>
      <c r="V461" s="2"/>
      <c r="W461" s="2"/>
      <c r="X461" s="274">
        <f>QUARTILE(P461:P485,4)</f>
        <v>99.666666666666671</v>
      </c>
      <c r="Y461" s="435" t="s">
        <v>165</v>
      </c>
      <c r="Z461" s="436"/>
      <c r="AA461" s="437"/>
      <c r="AB461" s="275">
        <f>QUARTILE(S461:S485,4)</f>
        <v>65.333333333333329</v>
      </c>
      <c r="AC461" s="435" t="s">
        <v>165</v>
      </c>
      <c r="AD461" s="437"/>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row>
    <row r="462" spans="1:77" x14ac:dyDescent="0.35">
      <c r="A462" s="2"/>
      <c r="B462" s="176">
        <v>658</v>
      </c>
      <c r="C462" s="177">
        <v>698</v>
      </c>
      <c r="D462" s="178">
        <v>724</v>
      </c>
      <c r="E462" s="181">
        <v>379</v>
      </c>
      <c r="F462" s="182">
        <v>353</v>
      </c>
      <c r="G462" s="183">
        <v>362</v>
      </c>
      <c r="H462" s="181">
        <v>658</v>
      </c>
      <c r="I462" s="182">
        <v>698</v>
      </c>
      <c r="J462" s="183">
        <v>724</v>
      </c>
      <c r="K462" s="181">
        <v>379</v>
      </c>
      <c r="L462" s="182">
        <v>353</v>
      </c>
      <c r="M462" s="183">
        <v>362</v>
      </c>
      <c r="N462" s="348"/>
      <c r="O462" s="349">
        <v>498</v>
      </c>
      <c r="P462" s="350">
        <f t="shared" ref="P462:P477" si="17">O462/12</f>
        <v>41.5</v>
      </c>
      <c r="Q462" s="348"/>
      <c r="R462" s="349">
        <v>362</v>
      </c>
      <c r="S462" s="352">
        <f t="shared" si="16"/>
        <v>30.166666666666668</v>
      </c>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row>
    <row r="463" spans="1:77" x14ac:dyDescent="0.35">
      <c r="A463" s="2"/>
      <c r="B463" s="176">
        <v>1065</v>
      </c>
      <c r="C463" s="177">
        <v>1099</v>
      </c>
      <c r="D463" s="178">
        <v>1117</v>
      </c>
      <c r="E463" s="181">
        <v>416</v>
      </c>
      <c r="F463" s="182">
        <v>441</v>
      </c>
      <c r="G463" s="183">
        <v>454</v>
      </c>
      <c r="H463" s="181">
        <v>1065</v>
      </c>
      <c r="I463" s="182">
        <v>1099</v>
      </c>
      <c r="J463" s="183">
        <v>1117</v>
      </c>
      <c r="K463" s="181">
        <v>416</v>
      </c>
      <c r="L463" s="182">
        <v>441</v>
      </c>
      <c r="M463" s="183">
        <v>454</v>
      </c>
      <c r="N463" s="348"/>
      <c r="O463" s="349">
        <v>547.56000000000006</v>
      </c>
      <c r="P463" s="350">
        <f t="shared" si="17"/>
        <v>45.63</v>
      </c>
      <c r="Q463" s="348"/>
      <c r="R463" s="349">
        <v>370</v>
      </c>
      <c r="S463" s="352">
        <f t="shared" si="16"/>
        <v>30.833333333333332</v>
      </c>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row>
    <row r="464" spans="1:77" x14ac:dyDescent="0.35">
      <c r="A464" s="2"/>
      <c r="B464" s="176">
        <v>473</v>
      </c>
      <c r="C464" s="177">
        <v>754</v>
      </c>
      <c r="D464" s="178">
        <v>698</v>
      </c>
      <c r="E464" s="181">
        <v>534</v>
      </c>
      <c r="F464" s="182">
        <v>544</v>
      </c>
      <c r="G464" s="183">
        <v>590</v>
      </c>
      <c r="H464" s="181">
        <v>0</v>
      </c>
      <c r="I464" s="182">
        <v>0</v>
      </c>
      <c r="J464" s="183">
        <v>0</v>
      </c>
      <c r="K464" s="181">
        <v>534</v>
      </c>
      <c r="L464" s="182">
        <v>544</v>
      </c>
      <c r="M464" s="183">
        <v>590</v>
      </c>
      <c r="N464" s="348"/>
      <c r="O464" s="349">
        <v>554</v>
      </c>
      <c r="P464" s="350">
        <f t="shared" si="17"/>
        <v>46.166666666666664</v>
      </c>
      <c r="Q464" s="348"/>
      <c r="R464" s="349">
        <v>399.81599999999997</v>
      </c>
      <c r="S464" s="352">
        <f t="shared" si="16"/>
        <v>33.317999999999998</v>
      </c>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row>
    <row r="465" spans="1:77" x14ac:dyDescent="0.35">
      <c r="A465" s="2"/>
      <c r="B465" s="283">
        <v>0</v>
      </c>
      <c r="C465" s="284">
        <v>0</v>
      </c>
      <c r="D465" s="285">
        <v>0</v>
      </c>
      <c r="E465" s="286">
        <v>0</v>
      </c>
      <c r="F465" s="287">
        <v>0</v>
      </c>
      <c r="G465" s="288">
        <v>0</v>
      </c>
      <c r="H465" s="286">
        <v>0</v>
      </c>
      <c r="I465" s="287">
        <v>0</v>
      </c>
      <c r="J465" s="288">
        <v>0</v>
      </c>
      <c r="K465" s="286">
        <v>0</v>
      </c>
      <c r="L465" s="287">
        <v>0</v>
      </c>
      <c r="M465" s="288">
        <v>0</v>
      </c>
      <c r="N465" s="348"/>
      <c r="O465" s="349">
        <v>592</v>
      </c>
      <c r="P465" s="350">
        <f t="shared" si="17"/>
        <v>49.333333333333336</v>
      </c>
      <c r="Q465" s="348"/>
      <c r="R465" s="349">
        <v>402</v>
      </c>
      <c r="S465" s="352">
        <f t="shared" si="16"/>
        <v>33.5</v>
      </c>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row>
    <row r="466" spans="1:77" x14ac:dyDescent="0.35">
      <c r="A466" s="2"/>
      <c r="B466" s="176">
        <v>589.02</v>
      </c>
      <c r="C466" s="177">
        <v>618.70799999999997</v>
      </c>
      <c r="D466" s="178">
        <v>600.58799999999997</v>
      </c>
      <c r="E466" s="181">
        <v>387.084</v>
      </c>
      <c r="F466" s="182">
        <v>382.63200000000001</v>
      </c>
      <c r="G466" s="183">
        <v>399.81599999999997</v>
      </c>
      <c r="H466" s="181">
        <v>0</v>
      </c>
      <c r="I466" s="182">
        <v>0</v>
      </c>
      <c r="J466" s="183">
        <v>0</v>
      </c>
      <c r="K466" s="181">
        <v>387.084</v>
      </c>
      <c r="L466" s="182">
        <v>382.63200000000001</v>
      </c>
      <c r="M466" s="183">
        <v>399.81599999999997</v>
      </c>
      <c r="N466" s="348"/>
      <c r="O466" s="349">
        <v>597</v>
      </c>
      <c r="P466" s="350">
        <f t="shared" si="17"/>
        <v>49.75</v>
      </c>
      <c r="Q466" s="348"/>
      <c r="R466" s="349">
        <v>418.32</v>
      </c>
      <c r="S466" s="352">
        <f t="shared" si="16"/>
        <v>34.86</v>
      </c>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row>
    <row r="467" spans="1:77" x14ac:dyDescent="0.35">
      <c r="A467" s="2"/>
      <c r="B467" s="176">
        <v>767</v>
      </c>
      <c r="C467" s="177">
        <v>805</v>
      </c>
      <c r="D467" s="178">
        <v>818</v>
      </c>
      <c r="E467" s="181">
        <v>579</v>
      </c>
      <c r="F467" s="182">
        <v>595</v>
      </c>
      <c r="G467" s="183">
        <v>598</v>
      </c>
      <c r="H467" s="181">
        <v>0</v>
      </c>
      <c r="I467" s="182">
        <v>0</v>
      </c>
      <c r="J467" s="183">
        <v>0</v>
      </c>
      <c r="K467" s="181">
        <v>579</v>
      </c>
      <c r="L467" s="182">
        <v>595</v>
      </c>
      <c r="M467" s="183">
        <v>598</v>
      </c>
      <c r="N467" s="348"/>
      <c r="O467" s="349">
        <v>600</v>
      </c>
      <c r="P467" s="350">
        <f t="shared" si="17"/>
        <v>50</v>
      </c>
      <c r="Q467" s="348"/>
      <c r="R467" s="349">
        <v>436</v>
      </c>
      <c r="S467" s="352">
        <f t="shared" si="16"/>
        <v>36.333333333333336</v>
      </c>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row>
    <row r="468" spans="1:77" x14ac:dyDescent="0.35">
      <c r="A468" s="2"/>
      <c r="B468" s="176">
        <v>655</v>
      </c>
      <c r="C468" s="177">
        <v>685</v>
      </c>
      <c r="D468" s="178">
        <v>649</v>
      </c>
      <c r="E468" s="181">
        <v>535</v>
      </c>
      <c r="F468" s="182">
        <v>578</v>
      </c>
      <c r="G468" s="183">
        <v>556</v>
      </c>
      <c r="H468" s="181">
        <v>535</v>
      </c>
      <c r="I468" s="182">
        <v>578</v>
      </c>
      <c r="J468" s="183">
        <v>556</v>
      </c>
      <c r="K468" s="181">
        <v>535</v>
      </c>
      <c r="L468" s="182">
        <v>578</v>
      </c>
      <c r="M468" s="183">
        <v>556</v>
      </c>
      <c r="N468" s="348"/>
      <c r="O468" s="349">
        <v>600.58799999999997</v>
      </c>
      <c r="P468" s="350">
        <f t="shared" si="17"/>
        <v>50.048999999999999</v>
      </c>
      <c r="Q468" s="348"/>
      <c r="R468" s="349">
        <v>436</v>
      </c>
      <c r="S468" s="352">
        <f t="shared" si="16"/>
        <v>36.333333333333336</v>
      </c>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row>
    <row r="469" spans="1:77" x14ac:dyDescent="0.35">
      <c r="A469" s="2"/>
      <c r="B469" s="283">
        <v>0</v>
      </c>
      <c r="C469" s="284">
        <v>0</v>
      </c>
      <c r="D469" s="285">
        <v>0</v>
      </c>
      <c r="E469" s="286">
        <v>0</v>
      </c>
      <c r="F469" s="287">
        <v>0</v>
      </c>
      <c r="G469" s="288">
        <v>0</v>
      </c>
      <c r="H469" s="286">
        <v>0</v>
      </c>
      <c r="I469" s="287">
        <v>0</v>
      </c>
      <c r="J469" s="288">
        <v>0</v>
      </c>
      <c r="K469" s="286">
        <v>0</v>
      </c>
      <c r="L469" s="287">
        <v>0</v>
      </c>
      <c r="M469" s="288">
        <v>0</v>
      </c>
      <c r="N469" s="348"/>
      <c r="O469" s="349">
        <v>614</v>
      </c>
      <c r="P469" s="350">
        <f t="shared" si="17"/>
        <v>51.166666666666664</v>
      </c>
      <c r="Q469" s="348"/>
      <c r="R469" s="349">
        <v>440</v>
      </c>
      <c r="S469" s="352">
        <f t="shared" si="16"/>
        <v>36.666666666666664</v>
      </c>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row>
    <row r="470" spans="1:77" x14ac:dyDescent="0.35">
      <c r="A470" s="2"/>
      <c r="B470" s="176">
        <v>628</v>
      </c>
      <c r="C470" s="177">
        <v>664</v>
      </c>
      <c r="D470" s="178">
        <v>725</v>
      </c>
      <c r="E470" s="181">
        <v>503</v>
      </c>
      <c r="F470" s="182">
        <v>484</v>
      </c>
      <c r="G470" s="183">
        <v>480</v>
      </c>
      <c r="H470" s="181">
        <v>0</v>
      </c>
      <c r="I470" s="182">
        <v>0</v>
      </c>
      <c r="J470" s="183">
        <v>0</v>
      </c>
      <c r="K470" s="181">
        <v>41900</v>
      </c>
      <c r="L470" s="182">
        <v>40365</v>
      </c>
      <c r="M470" s="183">
        <v>40009</v>
      </c>
      <c r="N470" s="348"/>
      <c r="O470" s="349">
        <v>621</v>
      </c>
      <c r="P470" s="350">
        <f t="shared" si="17"/>
        <v>51.75</v>
      </c>
      <c r="Q470" s="348"/>
      <c r="R470" s="349">
        <v>454</v>
      </c>
      <c r="S470" s="352">
        <f t="shared" si="16"/>
        <v>37.833333333333336</v>
      </c>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row>
    <row r="471" spans="1:77" x14ac:dyDescent="0.35">
      <c r="A471" s="2"/>
      <c r="B471" s="176">
        <v>496</v>
      </c>
      <c r="C471" s="177">
        <v>548</v>
      </c>
      <c r="D471" s="178">
        <v>554</v>
      </c>
      <c r="E471" s="181">
        <v>0</v>
      </c>
      <c r="F471" s="182">
        <v>0</v>
      </c>
      <c r="G471" s="183">
        <v>0</v>
      </c>
      <c r="H471" s="198">
        <v>0</v>
      </c>
      <c r="I471" s="199">
        <v>0</v>
      </c>
      <c r="J471" s="200">
        <v>0</v>
      </c>
      <c r="K471" s="181">
        <v>0</v>
      </c>
      <c r="L471" s="182">
        <v>0</v>
      </c>
      <c r="M471" s="183">
        <v>0</v>
      </c>
      <c r="N471" s="348"/>
      <c r="O471" s="349">
        <v>649</v>
      </c>
      <c r="P471" s="350">
        <f t="shared" si="17"/>
        <v>54.083333333333336</v>
      </c>
      <c r="Q471" s="348"/>
      <c r="R471" s="349">
        <v>478</v>
      </c>
      <c r="S471" s="352">
        <f t="shared" si="16"/>
        <v>39.833333333333336</v>
      </c>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row>
    <row r="472" spans="1:77" x14ac:dyDescent="0.35">
      <c r="A472" s="2"/>
      <c r="B472" s="176">
        <v>441.36</v>
      </c>
      <c r="C472" s="177">
        <v>522.96</v>
      </c>
      <c r="D472" s="178">
        <v>547.56000000000006</v>
      </c>
      <c r="E472" s="176">
        <v>452.40000000000003</v>
      </c>
      <c r="F472" s="177">
        <v>407.15999999999997</v>
      </c>
      <c r="G472" s="178">
        <v>418.32</v>
      </c>
      <c r="H472" s="189"/>
      <c r="I472" s="190"/>
      <c r="J472" s="191"/>
      <c r="K472" s="192"/>
      <c r="L472" s="193"/>
      <c r="M472" s="194"/>
      <c r="N472" s="348"/>
      <c r="O472" s="349">
        <v>678</v>
      </c>
      <c r="P472" s="350">
        <f t="shared" si="17"/>
        <v>56.5</v>
      </c>
      <c r="Q472" s="348"/>
      <c r="R472" s="349">
        <v>480</v>
      </c>
      <c r="S472" s="352">
        <f t="shared" ref="S472:S485" si="18">R472/12</f>
        <v>40</v>
      </c>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row>
    <row r="473" spans="1:77" x14ac:dyDescent="0.35">
      <c r="A473" s="2"/>
      <c r="B473" s="176">
        <v>567</v>
      </c>
      <c r="C473" s="177">
        <v>589</v>
      </c>
      <c r="D473" s="178">
        <v>614</v>
      </c>
      <c r="E473" s="176">
        <v>360</v>
      </c>
      <c r="F473" s="177">
        <v>381</v>
      </c>
      <c r="G473" s="178">
        <v>402</v>
      </c>
      <c r="H473" s="189"/>
      <c r="I473" s="190"/>
      <c r="J473" s="191"/>
      <c r="K473" s="189"/>
      <c r="L473" s="190"/>
      <c r="M473" s="191"/>
      <c r="N473" s="348"/>
      <c r="O473" s="349">
        <v>688</v>
      </c>
      <c r="P473" s="350">
        <f t="shared" si="17"/>
        <v>57.333333333333336</v>
      </c>
      <c r="Q473" s="348"/>
      <c r="R473" s="349">
        <v>527</v>
      </c>
      <c r="S473" s="352">
        <f t="shared" si="18"/>
        <v>43.916666666666664</v>
      </c>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row>
    <row r="474" spans="1:77" x14ac:dyDescent="0.35">
      <c r="A474" s="2"/>
      <c r="B474" s="176">
        <v>534</v>
      </c>
      <c r="C474" s="177">
        <v>570</v>
      </c>
      <c r="D474" s="178">
        <v>702</v>
      </c>
      <c r="E474" s="176">
        <v>368.4</v>
      </c>
      <c r="F474" s="177">
        <v>408</v>
      </c>
      <c r="G474" s="178">
        <v>477.59999999999997</v>
      </c>
      <c r="H474" s="189"/>
      <c r="I474" s="190"/>
      <c r="J474" s="191"/>
      <c r="K474" s="189"/>
      <c r="L474" s="190"/>
      <c r="M474" s="191"/>
      <c r="N474" s="348"/>
      <c r="O474" s="349">
        <v>698</v>
      </c>
      <c r="P474" s="350">
        <f t="shared" si="17"/>
        <v>58.166666666666664</v>
      </c>
      <c r="Q474" s="348"/>
      <c r="R474" s="349">
        <v>550</v>
      </c>
      <c r="S474" s="352">
        <f t="shared" si="18"/>
        <v>45.833333333333336</v>
      </c>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row>
    <row r="475" spans="1:77" x14ac:dyDescent="0.35">
      <c r="A475" s="2"/>
      <c r="B475" s="176">
        <v>638</v>
      </c>
      <c r="C475" s="177">
        <v>691</v>
      </c>
      <c r="D475" s="178">
        <v>597</v>
      </c>
      <c r="E475" s="176">
        <v>509</v>
      </c>
      <c r="F475" s="177">
        <v>520</v>
      </c>
      <c r="G475" s="178">
        <v>440</v>
      </c>
      <c r="H475" s="189"/>
      <c r="I475" s="190"/>
      <c r="J475" s="191"/>
      <c r="K475" s="189"/>
      <c r="L475" s="190"/>
      <c r="M475" s="191"/>
      <c r="N475" s="348"/>
      <c r="O475" s="349">
        <v>702</v>
      </c>
      <c r="P475" s="350">
        <f t="shared" si="17"/>
        <v>58.5</v>
      </c>
      <c r="Q475" s="348"/>
      <c r="R475" s="349">
        <v>556</v>
      </c>
      <c r="S475" s="352">
        <f t="shared" si="18"/>
        <v>46.333333333333336</v>
      </c>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row>
    <row r="476" spans="1:77" x14ac:dyDescent="0.35">
      <c r="A476" s="2"/>
      <c r="B476" s="176">
        <v>665</v>
      </c>
      <c r="C476" s="177">
        <v>801</v>
      </c>
      <c r="D476" s="178">
        <v>846</v>
      </c>
      <c r="E476" s="176">
        <v>470</v>
      </c>
      <c r="F476" s="177">
        <v>522</v>
      </c>
      <c r="G476" s="178">
        <v>563</v>
      </c>
      <c r="H476" s="189"/>
      <c r="I476" s="190"/>
      <c r="J476" s="191"/>
      <c r="K476" s="189"/>
      <c r="L476" s="190"/>
      <c r="M476" s="191"/>
      <c r="N476" s="348"/>
      <c r="O476" s="349">
        <v>708</v>
      </c>
      <c r="P476" s="350">
        <f t="shared" si="17"/>
        <v>59</v>
      </c>
      <c r="Q476" s="348"/>
      <c r="R476" s="349">
        <v>556</v>
      </c>
      <c r="S476" s="352">
        <f t="shared" si="18"/>
        <v>46.333333333333336</v>
      </c>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row>
    <row r="477" spans="1:77" x14ac:dyDescent="0.35">
      <c r="A477" s="2"/>
      <c r="B477" s="176">
        <v>576</v>
      </c>
      <c r="C477" s="177">
        <v>588</v>
      </c>
      <c r="D477" s="178">
        <v>600</v>
      </c>
      <c r="E477" s="176">
        <v>0</v>
      </c>
      <c r="F477" s="177">
        <v>0</v>
      </c>
      <c r="G477" s="178">
        <v>0</v>
      </c>
      <c r="H477" s="189"/>
      <c r="I477" s="190"/>
      <c r="J477" s="191"/>
      <c r="K477" s="189"/>
      <c r="L477" s="190"/>
      <c r="M477" s="191"/>
      <c r="N477" s="348"/>
      <c r="O477" s="349">
        <v>724</v>
      </c>
      <c r="P477" s="350">
        <f t="shared" si="17"/>
        <v>60.333333333333336</v>
      </c>
      <c r="Q477" s="348"/>
      <c r="R477" s="349">
        <v>561</v>
      </c>
      <c r="S477" s="352">
        <f t="shared" si="18"/>
        <v>46.75</v>
      </c>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row>
    <row r="478" spans="1:77" x14ac:dyDescent="0.35">
      <c r="A478" s="2"/>
      <c r="B478" s="176">
        <v>449</v>
      </c>
      <c r="C478" s="177">
        <v>466</v>
      </c>
      <c r="D478" s="178">
        <v>498</v>
      </c>
      <c r="E478" s="176">
        <v>549</v>
      </c>
      <c r="F478" s="177">
        <v>721</v>
      </c>
      <c r="G478" s="178">
        <v>370</v>
      </c>
      <c r="H478" s="189"/>
      <c r="I478" s="190"/>
      <c r="J478" s="191"/>
      <c r="K478" s="189"/>
      <c r="L478" s="190"/>
      <c r="M478" s="191"/>
      <c r="N478" s="348"/>
      <c r="O478" s="351">
        <v>725</v>
      </c>
      <c r="P478" s="350">
        <f t="shared" ref="P478:P485" si="19">O478/12</f>
        <v>60.416666666666664</v>
      </c>
      <c r="Q478" s="348"/>
      <c r="R478" s="349">
        <v>563</v>
      </c>
      <c r="S478" s="352">
        <f t="shared" si="18"/>
        <v>46.916666666666664</v>
      </c>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row>
    <row r="479" spans="1:77" x14ac:dyDescent="0.35">
      <c r="A479" s="2"/>
      <c r="B479" s="176">
        <v>663</v>
      </c>
      <c r="C479" s="177">
        <v>696</v>
      </c>
      <c r="D479" s="178">
        <v>752</v>
      </c>
      <c r="E479" s="176">
        <v>301</v>
      </c>
      <c r="F479" s="177">
        <v>312</v>
      </c>
      <c r="G479" s="178">
        <v>333</v>
      </c>
      <c r="H479" s="189"/>
      <c r="I479" s="190"/>
      <c r="J479" s="191"/>
      <c r="K479" s="189"/>
      <c r="L479" s="190"/>
      <c r="M479" s="191"/>
      <c r="N479" s="348"/>
      <c r="O479" s="349">
        <v>744</v>
      </c>
      <c r="P479" s="350">
        <f t="shared" si="19"/>
        <v>62</v>
      </c>
      <c r="Q479" s="348"/>
      <c r="R479" s="349">
        <v>590</v>
      </c>
      <c r="S479" s="352">
        <f t="shared" si="18"/>
        <v>49.166666666666664</v>
      </c>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row>
    <row r="480" spans="1:77" x14ac:dyDescent="0.35">
      <c r="A480" s="2"/>
      <c r="B480" s="176">
        <v>0</v>
      </c>
      <c r="C480" s="177">
        <v>0</v>
      </c>
      <c r="D480" s="178">
        <v>0</v>
      </c>
      <c r="E480" s="176">
        <v>505</v>
      </c>
      <c r="F480" s="177">
        <v>528</v>
      </c>
      <c r="G480" s="178">
        <v>561</v>
      </c>
      <c r="H480" s="189"/>
      <c r="I480" s="190"/>
      <c r="J480" s="191"/>
      <c r="K480" s="189"/>
      <c r="L480" s="190"/>
      <c r="M480" s="191"/>
      <c r="N480" s="348"/>
      <c r="O480" s="349">
        <v>752</v>
      </c>
      <c r="P480" s="350">
        <f t="shared" si="19"/>
        <v>62.666666666666664</v>
      </c>
      <c r="Q480" s="348"/>
      <c r="R480" s="349">
        <v>598</v>
      </c>
      <c r="S480" s="352">
        <f t="shared" si="18"/>
        <v>49.833333333333336</v>
      </c>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row>
    <row r="481" spans="1:77" x14ac:dyDescent="0.35">
      <c r="A481" s="2"/>
      <c r="B481" s="176">
        <v>634</v>
      </c>
      <c r="C481" s="177">
        <v>642</v>
      </c>
      <c r="D481" s="178">
        <v>688</v>
      </c>
      <c r="E481" s="176">
        <v>0</v>
      </c>
      <c r="F481" s="177">
        <v>0</v>
      </c>
      <c r="G481" s="178">
        <v>0</v>
      </c>
      <c r="H481" s="189"/>
      <c r="I481" s="190"/>
      <c r="J481" s="191"/>
      <c r="K481" s="189"/>
      <c r="L481" s="190"/>
      <c r="M481" s="191"/>
      <c r="N481" s="348"/>
      <c r="O481" s="349">
        <v>810</v>
      </c>
      <c r="P481" s="350">
        <f t="shared" si="19"/>
        <v>67.5</v>
      </c>
      <c r="Q481" s="348"/>
      <c r="R481" s="349">
        <v>617</v>
      </c>
      <c r="S481" s="352">
        <f t="shared" si="18"/>
        <v>51.416666666666664</v>
      </c>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row>
    <row r="482" spans="1:77" x14ac:dyDescent="0.35">
      <c r="A482" s="2"/>
      <c r="B482" s="176">
        <v>561</v>
      </c>
      <c r="C482" s="177">
        <v>526</v>
      </c>
      <c r="D482" s="178">
        <v>592</v>
      </c>
      <c r="E482" s="176">
        <v>318</v>
      </c>
      <c r="F482" s="177">
        <v>410</v>
      </c>
      <c r="G482" s="178">
        <v>436</v>
      </c>
      <c r="H482" s="189"/>
      <c r="I482" s="190"/>
      <c r="J482" s="191"/>
      <c r="K482" s="189"/>
      <c r="L482" s="190"/>
      <c r="M482" s="191"/>
      <c r="N482" s="348"/>
      <c r="O482" s="349">
        <v>818</v>
      </c>
      <c r="P482" s="350">
        <f t="shared" si="19"/>
        <v>68.166666666666671</v>
      </c>
      <c r="Q482" s="348"/>
      <c r="R482" s="349">
        <v>648</v>
      </c>
      <c r="S482" s="352">
        <f t="shared" si="18"/>
        <v>54</v>
      </c>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row>
    <row r="483" spans="1:77" x14ac:dyDescent="0.35">
      <c r="A483" s="2"/>
      <c r="B483" s="176">
        <v>369</v>
      </c>
      <c r="C483" s="177">
        <v>391</v>
      </c>
      <c r="D483" s="178">
        <v>420</v>
      </c>
      <c r="E483" s="176">
        <v>0</v>
      </c>
      <c r="F483" s="177">
        <v>0</v>
      </c>
      <c r="G483" s="178">
        <v>0</v>
      </c>
      <c r="H483" s="189"/>
      <c r="I483" s="190"/>
      <c r="J483" s="191"/>
      <c r="K483" s="189"/>
      <c r="L483" s="190"/>
      <c r="M483" s="191"/>
      <c r="N483" s="348"/>
      <c r="O483" s="349">
        <v>846</v>
      </c>
      <c r="P483" s="350">
        <f t="shared" si="19"/>
        <v>70.5</v>
      </c>
      <c r="Q483" s="348"/>
      <c r="R483" s="349">
        <v>687</v>
      </c>
      <c r="S483" s="352">
        <f t="shared" si="18"/>
        <v>57.25</v>
      </c>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row>
    <row r="484" spans="1:77" x14ac:dyDescent="0.35">
      <c r="A484" s="2"/>
      <c r="B484" s="176">
        <v>0</v>
      </c>
      <c r="C484" s="177">
        <v>0</v>
      </c>
      <c r="D484" s="178">
        <v>0</v>
      </c>
      <c r="E484" s="176">
        <v>600</v>
      </c>
      <c r="F484" s="177">
        <v>612</v>
      </c>
      <c r="G484" s="178">
        <v>648</v>
      </c>
      <c r="H484" s="189"/>
      <c r="I484" s="190"/>
      <c r="J484" s="191"/>
      <c r="K484" s="189"/>
      <c r="L484" s="190"/>
      <c r="M484" s="191"/>
      <c r="N484" s="348"/>
      <c r="O484" s="349">
        <v>1117</v>
      </c>
      <c r="P484" s="350">
        <f t="shared" si="19"/>
        <v>93.083333333333329</v>
      </c>
      <c r="Q484" s="348"/>
      <c r="R484" s="349">
        <v>696</v>
      </c>
      <c r="S484" s="352">
        <f t="shared" si="18"/>
        <v>58</v>
      </c>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row>
    <row r="485" spans="1:77" x14ac:dyDescent="0.35">
      <c r="A485" s="2"/>
      <c r="B485" s="283">
        <v>0</v>
      </c>
      <c r="C485" s="284">
        <v>0</v>
      </c>
      <c r="D485" s="285">
        <v>0</v>
      </c>
      <c r="E485" s="283">
        <v>0</v>
      </c>
      <c r="F485" s="284">
        <v>0</v>
      </c>
      <c r="G485" s="285">
        <v>0</v>
      </c>
      <c r="H485" s="189"/>
      <c r="I485" s="190"/>
      <c r="J485" s="191"/>
      <c r="K485" s="189"/>
      <c r="L485" s="190"/>
      <c r="M485" s="191"/>
      <c r="N485" s="348"/>
      <c r="O485" s="186">
        <v>1196</v>
      </c>
      <c r="P485" s="350">
        <f t="shared" si="19"/>
        <v>99.666666666666671</v>
      </c>
      <c r="Q485" s="348"/>
      <c r="R485" s="332">
        <v>784</v>
      </c>
      <c r="S485" s="352">
        <f t="shared" si="18"/>
        <v>65.333333333333329</v>
      </c>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row>
    <row r="486" spans="1:77" x14ac:dyDescent="0.35">
      <c r="A486" s="2"/>
      <c r="B486" s="176">
        <v>699</v>
      </c>
      <c r="C486" s="177">
        <v>766</v>
      </c>
      <c r="D486" s="178">
        <v>810</v>
      </c>
      <c r="E486" s="176">
        <v>410</v>
      </c>
      <c r="F486" s="177">
        <v>523</v>
      </c>
      <c r="G486" s="178">
        <v>556</v>
      </c>
      <c r="H486" s="189"/>
      <c r="I486" s="190"/>
      <c r="J486" s="191"/>
      <c r="K486" s="189"/>
      <c r="L486" s="190"/>
      <c r="M486" s="191"/>
      <c r="N486" s="2"/>
      <c r="O486" s="2"/>
      <c r="P486" s="2"/>
      <c r="Q486" s="307"/>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row>
    <row r="487" spans="1:77" x14ac:dyDescent="0.35">
      <c r="A487" s="2"/>
      <c r="B487" s="176">
        <v>0</v>
      </c>
      <c r="C487" s="177">
        <v>0</v>
      </c>
      <c r="D487" s="178">
        <v>0</v>
      </c>
      <c r="E487" s="176">
        <v>0</v>
      </c>
      <c r="F487" s="177">
        <v>0</v>
      </c>
      <c r="G487" s="178">
        <v>0</v>
      </c>
      <c r="H487" s="189"/>
      <c r="I487" s="190"/>
      <c r="J487" s="191"/>
      <c r="K487" s="189"/>
      <c r="L487" s="190"/>
      <c r="M487" s="191"/>
      <c r="N487" s="2"/>
      <c r="O487" s="2"/>
      <c r="P487" s="2"/>
      <c r="Q487" s="307"/>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row>
    <row r="488" spans="1:77" x14ac:dyDescent="0.35">
      <c r="A488" s="2"/>
      <c r="B488" s="176">
        <v>573</v>
      </c>
      <c r="C488" s="177">
        <v>581</v>
      </c>
      <c r="D488" s="178">
        <v>621</v>
      </c>
      <c r="E488" s="176">
        <v>423</v>
      </c>
      <c r="F488" s="177">
        <v>525</v>
      </c>
      <c r="G488" s="178">
        <v>527</v>
      </c>
      <c r="H488" s="189"/>
      <c r="I488" s="190"/>
      <c r="J488" s="191"/>
      <c r="K488" s="189"/>
      <c r="L488" s="190"/>
      <c r="M488" s="191"/>
      <c r="N488" s="2"/>
      <c r="O488" s="2"/>
      <c r="P488" s="2"/>
      <c r="Q488" s="307"/>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row>
    <row r="489" spans="1:77" x14ac:dyDescent="0.35">
      <c r="A489" s="2"/>
      <c r="B489" s="176">
        <v>0</v>
      </c>
      <c r="C489" s="177">
        <v>0</v>
      </c>
      <c r="D489" s="178">
        <v>0</v>
      </c>
      <c r="E489" s="176">
        <v>530</v>
      </c>
      <c r="F489" s="177">
        <v>659</v>
      </c>
      <c r="G489" s="178">
        <v>687</v>
      </c>
      <c r="H489" s="189"/>
      <c r="I489" s="190"/>
      <c r="J489" s="191"/>
      <c r="K489" s="189"/>
      <c r="L489" s="190"/>
      <c r="M489" s="191"/>
      <c r="N489" s="2"/>
      <c r="O489" s="2"/>
      <c r="P489" s="2"/>
      <c r="Q489" s="307"/>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row>
    <row r="490" spans="1:77" x14ac:dyDescent="0.35">
      <c r="A490" s="2"/>
      <c r="B490" s="176">
        <v>0</v>
      </c>
      <c r="C490" s="177">
        <v>0</v>
      </c>
      <c r="D490" s="178">
        <v>0</v>
      </c>
      <c r="E490" s="176">
        <v>546</v>
      </c>
      <c r="F490" s="177">
        <v>690</v>
      </c>
      <c r="G490" s="178">
        <v>784</v>
      </c>
      <c r="H490" s="189"/>
      <c r="I490" s="190"/>
      <c r="J490" s="191"/>
      <c r="K490" s="189"/>
      <c r="L490" s="190"/>
      <c r="M490" s="191"/>
      <c r="N490" s="2"/>
      <c r="O490" s="2"/>
      <c r="P490" s="2"/>
      <c r="Q490" s="307"/>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row>
    <row r="491" spans="1:77" x14ac:dyDescent="0.35">
      <c r="A491" s="2"/>
      <c r="B491" s="289">
        <v>0</v>
      </c>
      <c r="C491" s="290">
        <v>0</v>
      </c>
      <c r="D491" s="291">
        <v>0</v>
      </c>
      <c r="E491" s="289">
        <v>0</v>
      </c>
      <c r="F491" s="290">
        <v>0</v>
      </c>
      <c r="G491" s="291">
        <v>0</v>
      </c>
      <c r="H491" s="189"/>
      <c r="I491" s="190"/>
      <c r="J491" s="191"/>
      <c r="K491" s="195"/>
      <c r="L491" s="196"/>
      <c r="M491" s="197"/>
      <c r="N491" s="2"/>
      <c r="O491" s="2"/>
      <c r="P491" s="2"/>
      <c r="Q491" s="307"/>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row>
    <row r="492" spans="1:77" ht="21" customHeight="1" x14ac:dyDescent="0.35">
      <c r="A492" s="2"/>
      <c r="B492" s="303" t="s">
        <v>166</v>
      </c>
      <c r="C492" s="303"/>
      <c r="D492" s="303"/>
      <c r="E492" s="303" t="s">
        <v>167</v>
      </c>
      <c r="F492" s="303"/>
      <c r="G492" s="303"/>
      <c r="H492" s="303" t="s">
        <v>168</v>
      </c>
      <c r="I492" s="303"/>
      <c r="J492" s="303"/>
      <c r="K492" s="2"/>
      <c r="L492" s="2"/>
      <c r="M492" s="2"/>
      <c r="N492" s="2"/>
      <c r="O492" s="2"/>
      <c r="P492" s="2"/>
      <c r="Q492" s="307"/>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row>
    <row r="493" spans="1:77" ht="36" x14ac:dyDescent="0.8">
      <c r="A493" s="2"/>
      <c r="B493" s="184" t="s">
        <v>107</v>
      </c>
      <c r="C493" s="185" t="s">
        <v>108</v>
      </c>
      <c r="D493" s="185" t="s">
        <v>109</v>
      </c>
      <c r="E493" s="184" t="s">
        <v>107</v>
      </c>
      <c r="F493" s="185" t="s">
        <v>108</v>
      </c>
      <c r="G493" s="185" t="s">
        <v>109</v>
      </c>
      <c r="H493" s="184" t="s">
        <v>107</v>
      </c>
      <c r="I493" s="185" t="s">
        <v>108</v>
      </c>
      <c r="J493" s="185" t="s">
        <v>109</v>
      </c>
      <c r="K493" s="201"/>
      <c r="L493" s="2"/>
      <c r="M493" s="2"/>
      <c r="N493" s="2"/>
      <c r="O493" s="2"/>
      <c r="P493" s="2"/>
      <c r="R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row>
    <row r="494" spans="1:77" x14ac:dyDescent="0.35">
      <c r="A494" s="187" t="s">
        <v>169</v>
      </c>
      <c r="B494" s="186">
        <f>AVERAGEIF(B458:B471,"&lt;&gt;0")</f>
        <v>714.63818181818181</v>
      </c>
      <c r="C494" s="186">
        <f t="shared" ref="C494:G494" si="20">AVERAGEIF(C458:C471,"&lt;&gt;0")</f>
        <v>760.97345454545439</v>
      </c>
      <c r="D494" s="186">
        <f t="shared" si="20"/>
        <v>767.63233333333335</v>
      </c>
      <c r="E494" s="186">
        <f t="shared" si="20"/>
        <v>463.50839999999999</v>
      </c>
      <c r="F494" s="186">
        <f t="shared" si="20"/>
        <v>485.56319999999994</v>
      </c>
      <c r="G494" s="186">
        <f t="shared" si="20"/>
        <v>521.71054545454547</v>
      </c>
      <c r="H494" s="188">
        <f>E494/B494</f>
        <v>0.64859170947281652</v>
      </c>
      <c r="I494" s="188">
        <f t="shared" ref="I494:J495" si="21">F494/C494</f>
        <v>0.63808165330817901</v>
      </c>
      <c r="J494" s="188">
        <f t="shared" si="21"/>
        <v>0.67963596998199938</v>
      </c>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row>
    <row r="495" spans="1:77" x14ac:dyDescent="0.35">
      <c r="A495" s="187" t="s">
        <v>170</v>
      </c>
      <c r="B495" s="186">
        <f t="shared" ref="B495:G495" si="22">AVERAGEIF(B472:B491,"&lt;&gt;0")</f>
        <v>566.87384615384622</v>
      </c>
      <c r="C495" s="186">
        <f t="shared" si="22"/>
        <v>602.30461538461543</v>
      </c>
      <c r="D495" s="186">
        <f t="shared" si="22"/>
        <v>637.50461538461536</v>
      </c>
      <c r="E495" s="186">
        <f t="shared" si="22"/>
        <v>452.98571428571432</v>
      </c>
      <c r="F495" s="186">
        <f t="shared" si="22"/>
        <v>515.58285714285716</v>
      </c>
      <c r="G495" s="186">
        <f t="shared" si="22"/>
        <v>514.49428571428575</v>
      </c>
      <c r="H495" s="188">
        <f>E495/B495</f>
        <v>0.79909439703234553</v>
      </c>
      <c r="I495" s="188">
        <f t="shared" si="21"/>
        <v>0.8560167795055329</v>
      </c>
      <c r="J495" s="188">
        <f t="shared" si="21"/>
        <v>0.80704401709136531</v>
      </c>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row>
    <row r="496" spans="1:77" x14ac:dyDescent="0.3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row>
    <row r="497" spans="1:77" x14ac:dyDescent="0.3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row>
    <row r="498" spans="1:77" ht="23.5" customHeight="1" x14ac:dyDescent="0.35">
      <c r="A498" s="106" t="s">
        <v>171</v>
      </c>
      <c r="B498" s="410" t="s">
        <v>172</v>
      </c>
      <c r="C498" s="410"/>
      <c r="D498" s="410"/>
      <c r="E498" s="410"/>
      <c r="F498" s="410"/>
      <c r="G498" s="410"/>
      <c r="H498" s="410"/>
      <c r="I498" s="410"/>
      <c r="J498" s="410"/>
      <c r="K498" s="410"/>
      <c r="L498" s="410"/>
      <c r="M498" s="410"/>
      <c r="N498" s="410"/>
      <c r="O498" s="410"/>
      <c r="P498" s="410"/>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row>
    <row r="499" spans="1:77" ht="21" customHeight="1" x14ac:dyDescent="0.35">
      <c r="A499" s="2"/>
      <c r="B499" s="411" t="s">
        <v>103</v>
      </c>
      <c r="C499" s="412"/>
      <c r="D499" s="413"/>
      <c r="E499" s="411" t="s">
        <v>104</v>
      </c>
      <c r="F499" s="412"/>
      <c r="G499" s="413"/>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row>
    <row r="500" spans="1:77" x14ac:dyDescent="0.35">
      <c r="A500" s="2"/>
      <c r="B500" s="95" t="s">
        <v>107</v>
      </c>
      <c r="C500" s="96" t="s">
        <v>108</v>
      </c>
      <c r="D500" s="97" t="s">
        <v>109</v>
      </c>
      <c r="E500" s="95" t="s">
        <v>107</v>
      </c>
      <c r="F500" s="96" t="s">
        <v>108</v>
      </c>
      <c r="G500" s="97" t="s">
        <v>109</v>
      </c>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row>
    <row r="501" spans="1:77" x14ac:dyDescent="0.35">
      <c r="A501" s="2"/>
      <c r="B501" s="202">
        <v>2</v>
      </c>
      <c r="C501" s="203">
        <v>2</v>
      </c>
      <c r="D501" s="204">
        <v>2</v>
      </c>
      <c r="E501" s="202">
        <v>0</v>
      </c>
      <c r="F501" s="203">
        <v>0</v>
      </c>
      <c r="G501" s="204">
        <v>0</v>
      </c>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row>
    <row r="502" spans="1:77" x14ac:dyDescent="0.35">
      <c r="A502" s="2"/>
      <c r="B502" s="202">
        <v>0</v>
      </c>
      <c r="C502" s="203">
        <v>0</v>
      </c>
      <c r="D502" s="204">
        <v>0</v>
      </c>
      <c r="E502" s="202">
        <v>0</v>
      </c>
      <c r="F502" s="203">
        <v>0</v>
      </c>
      <c r="G502" s="204">
        <v>0</v>
      </c>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row>
    <row r="503" spans="1:77" x14ac:dyDescent="0.35">
      <c r="A503" s="2"/>
      <c r="B503" s="202">
        <v>4</v>
      </c>
      <c r="C503" s="203">
        <v>4</v>
      </c>
      <c r="D503" s="204">
        <v>4</v>
      </c>
      <c r="E503" s="202">
        <v>0</v>
      </c>
      <c r="F503" s="203">
        <v>0</v>
      </c>
      <c r="G503" s="204">
        <v>0</v>
      </c>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row>
    <row r="504" spans="1:77" x14ac:dyDescent="0.35">
      <c r="A504" s="2"/>
      <c r="B504" s="202">
        <v>3.2</v>
      </c>
      <c r="C504" s="203">
        <v>2.9</v>
      </c>
      <c r="D504" s="204">
        <v>3.1</v>
      </c>
      <c r="E504" s="202">
        <v>0</v>
      </c>
      <c r="F504" s="203">
        <v>0</v>
      </c>
      <c r="G504" s="204">
        <v>0</v>
      </c>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row>
    <row r="505" spans="1:77" x14ac:dyDescent="0.35">
      <c r="A505" s="2"/>
      <c r="B505" s="202">
        <v>4</v>
      </c>
      <c r="C505" s="203">
        <v>4.5</v>
      </c>
      <c r="D505" s="204">
        <v>2.4</v>
      </c>
      <c r="E505" s="202">
        <v>4</v>
      </c>
      <c r="F505" s="203">
        <v>5</v>
      </c>
      <c r="G505" s="204">
        <v>2</v>
      </c>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row>
    <row r="506" spans="1:77" x14ac:dyDescent="0.35">
      <c r="A506" s="2"/>
      <c r="B506" s="202">
        <v>0</v>
      </c>
      <c r="C506" s="203">
        <v>0</v>
      </c>
      <c r="D506" s="204">
        <v>0</v>
      </c>
      <c r="E506" s="202">
        <v>960</v>
      </c>
      <c r="F506" s="203">
        <v>960</v>
      </c>
      <c r="G506" s="204">
        <v>1120</v>
      </c>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row>
    <row r="507" spans="1:77" x14ac:dyDescent="0.35">
      <c r="A507" s="2"/>
      <c r="B507" s="202">
        <v>2.5</v>
      </c>
      <c r="C507" s="203">
        <v>2.66</v>
      </c>
      <c r="D507" s="204">
        <v>0</v>
      </c>
      <c r="E507" s="202">
        <v>0</v>
      </c>
      <c r="F507" s="203">
        <v>0</v>
      </c>
      <c r="G507" s="204">
        <v>0</v>
      </c>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row>
    <row r="508" spans="1:77" x14ac:dyDescent="0.35">
      <c r="A508" s="2"/>
      <c r="B508" s="202">
        <v>0</v>
      </c>
      <c r="C508" s="203">
        <v>0</v>
      </c>
      <c r="D508" s="204">
        <v>0</v>
      </c>
      <c r="E508" s="202">
        <v>0</v>
      </c>
      <c r="F508" s="203">
        <v>0</v>
      </c>
      <c r="G508" s="204">
        <v>0</v>
      </c>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row>
    <row r="509" spans="1:77" x14ac:dyDescent="0.35">
      <c r="A509" s="2"/>
      <c r="B509" s="202">
        <v>3.7839999999999998</v>
      </c>
      <c r="C509" s="203">
        <v>2.2799999999999998</v>
      </c>
      <c r="D509" s="204">
        <v>2.2719999999999998</v>
      </c>
      <c r="E509" s="202">
        <v>0</v>
      </c>
      <c r="F509" s="203">
        <v>0</v>
      </c>
      <c r="G509" s="204">
        <v>0</v>
      </c>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row>
    <row r="510" spans="1:77" x14ac:dyDescent="0.35">
      <c r="A510" s="2"/>
      <c r="B510" s="202">
        <v>0</v>
      </c>
      <c r="C510" s="203">
        <v>0</v>
      </c>
      <c r="D510" s="204">
        <v>0</v>
      </c>
      <c r="E510" s="202">
        <v>0</v>
      </c>
      <c r="F510" s="203">
        <v>0</v>
      </c>
      <c r="G510" s="204">
        <v>0</v>
      </c>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row>
    <row r="511" spans="1:77" x14ac:dyDescent="0.35">
      <c r="A511" s="2"/>
      <c r="B511" s="202">
        <v>0</v>
      </c>
      <c r="C511" s="203">
        <v>4</v>
      </c>
      <c r="D511" s="204">
        <v>3.6</v>
      </c>
      <c r="E511" s="202">
        <v>0</v>
      </c>
      <c r="F511" s="203">
        <v>0</v>
      </c>
      <c r="G511" s="204">
        <v>0</v>
      </c>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row>
    <row r="512" spans="1:77" x14ac:dyDescent="0.35">
      <c r="A512" s="2"/>
      <c r="B512" s="202">
        <v>0</v>
      </c>
      <c r="C512" s="203">
        <v>0</v>
      </c>
      <c r="D512" s="204">
        <v>0</v>
      </c>
      <c r="E512" s="202">
        <v>0</v>
      </c>
      <c r="F512" s="203">
        <v>0</v>
      </c>
      <c r="G512" s="204">
        <v>0</v>
      </c>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row>
    <row r="513" spans="1:77" x14ac:dyDescent="0.35">
      <c r="A513" s="2"/>
      <c r="B513" s="202">
        <v>2.3199999999999998</v>
      </c>
      <c r="C513" s="203">
        <v>4</v>
      </c>
      <c r="D513" s="204">
        <v>2.2000000000000002</v>
      </c>
      <c r="E513" s="202">
        <v>0</v>
      </c>
      <c r="F513" s="203">
        <v>0</v>
      </c>
      <c r="G513" s="204">
        <v>0</v>
      </c>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row>
    <row r="514" spans="1:77" x14ac:dyDescent="0.35">
      <c r="A514" s="2"/>
      <c r="B514" s="202">
        <v>2.2999999999999998</v>
      </c>
      <c r="C514" s="203">
        <v>2.2999999999999998</v>
      </c>
      <c r="D514" s="204">
        <v>2.2999999999999998</v>
      </c>
      <c r="E514" s="202">
        <v>0</v>
      </c>
      <c r="F514" s="203">
        <v>0</v>
      </c>
      <c r="G514" s="204">
        <v>0</v>
      </c>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row>
    <row r="515" spans="1:77" x14ac:dyDescent="0.35">
      <c r="A515" s="2"/>
      <c r="B515" s="202">
        <v>3.2</v>
      </c>
      <c r="C515" s="203">
        <v>3.4</v>
      </c>
      <c r="D515" s="204">
        <v>3.6</v>
      </c>
      <c r="E515" s="205"/>
      <c r="F515" s="205"/>
      <c r="G515" s="206"/>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row>
    <row r="516" spans="1:77" x14ac:dyDescent="0.35">
      <c r="A516" s="2"/>
      <c r="B516" s="202">
        <v>0</v>
      </c>
      <c r="C516" s="203">
        <v>0</v>
      </c>
      <c r="D516" s="204">
        <v>0</v>
      </c>
      <c r="E516" s="205"/>
      <c r="F516" s="205"/>
      <c r="G516" s="206"/>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row>
    <row r="517" spans="1:77" x14ac:dyDescent="0.35">
      <c r="A517" s="2"/>
      <c r="B517" s="202">
        <v>0</v>
      </c>
      <c r="C517" s="203">
        <v>0</v>
      </c>
      <c r="D517" s="204">
        <v>0</v>
      </c>
      <c r="E517" s="205"/>
      <c r="F517" s="205"/>
      <c r="G517" s="206"/>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row>
    <row r="518" spans="1:77" x14ac:dyDescent="0.35">
      <c r="A518" s="2"/>
      <c r="B518" s="202">
        <v>0</v>
      </c>
      <c r="C518" s="203">
        <v>0</v>
      </c>
      <c r="D518" s="204">
        <v>0</v>
      </c>
      <c r="E518" s="205"/>
      <c r="F518" s="205"/>
      <c r="G518" s="206"/>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row>
    <row r="519" spans="1:77" x14ac:dyDescent="0.35">
      <c r="A519" s="2"/>
      <c r="B519" s="202">
        <v>4</v>
      </c>
      <c r="C519" s="203">
        <v>4</v>
      </c>
      <c r="D519" s="204">
        <v>4</v>
      </c>
      <c r="E519" s="205"/>
      <c r="F519" s="205"/>
      <c r="G519" s="206"/>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row>
    <row r="520" spans="1:77" x14ac:dyDescent="0.35">
      <c r="A520" s="2"/>
      <c r="B520" s="202">
        <v>10</v>
      </c>
      <c r="C520" s="203">
        <v>10</v>
      </c>
      <c r="D520" s="204">
        <v>10</v>
      </c>
      <c r="E520" s="205"/>
      <c r="F520" s="205"/>
      <c r="G520" s="206"/>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row>
    <row r="521" spans="1:77" x14ac:dyDescent="0.35">
      <c r="A521" s="2"/>
      <c r="B521" s="202">
        <v>1.6</v>
      </c>
      <c r="C521" s="203">
        <v>1.6</v>
      </c>
      <c r="D521" s="204">
        <v>1.7</v>
      </c>
      <c r="E521" s="205"/>
      <c r="F521" s="205"/>
      <c r="G521" s="206"/>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row>
    <row r="522" spans="1:77" x14ac:dyDescent="0.35">
      <c r="A522" s="2"/>
      <c r="B522" s="202">
        <v>0</v>
      </c>
      <c r="C522" s="203">
        <v>0</v>
      </c>
      <c r="D522" s="204">
        <v>0</v>
      </c>
      <c r="E522" s="205"/>
      <c r="F522" s="205"/>
      <c r="G522" s="206"/>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row>
    <row r="523" spans="1:77" x14ac:dyDescent="0.35">
      <c r="A523" s="2"/>
      <c r="B523" s="202">
        <v>3.8</v>
      </c>
      <c r="C523" s="203">
        <v>2.4</v>
      </c>
      <c r="D523" s="204">
        <v>2.4</v>
      </c>
      <c r="E523" s="205"/>
      <c r="F523" s="205"/>
      <c r="G523" s="206"/>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row>
    <row r="524" spans="1:77" x14ac:dyDescent="0.35">
      <c r="A524" s="2"/>
      <c r="B524" s="202">
        <v>1</v>
      </c>
      <c r="C524" s="203">
        <v>1</v>
      </c>
      <c r="D524" s="204">
        <v>1</v>
      </c>
      <c r="E524" s="205"/>
      <c r="F524" s="205"/>
      <c r="G524" s="206"/>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row>
    <row r="525" spans="1:77" x14ac:dyDescent="0.35">
      <c r="A525" s="2"/>
      <c r="B525" s="202">
        <v>1.2</v>
      </c>
      <c r="C525" s="203">
        <v>1</v>
      </c>
      <c r="D525" s="204">
        <v>1</v>
      </c>
      <c r="E525" s="205"/>
      <c r="F525" s="205"/>
      <c r="G525" s="206"/>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row>
    <row r="526" spans="1:77" x14ac:dyDescent="0.35">
      <c r="A526" s="2"/>
      <c r="B526" s="202">
        <v>0</v>
      </c>
      <c r="C526" s="203">
        <v>0</v>
      </c>
      <c r="D526" s="204">
        <v>0</v>
      </c>
      <c r="E526" s="205"/>
      <c r="F526" s="205"/>
      <c r="G526" s="206"/>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row>
    <row r="527" spans="1:77" x14ac:dyDescent="0.35">
      <c r="A527" s="2"/>
      <c r="B527" s="202">
        <v>0</v>
      </c>
      <c r="C527" s="203">
        <v>0</v>
      </c>
      <c r="D527" s="204">
        <v>0</v>
      </c>
      <c r="E527" s="205"/>
      <c r="F527" s="205"/>
      <c r="G527" s="206"/>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row>
    <row r="528" spans="1:77" x14ac:dyDescent="0.35">
      <c r="A528" s="2"/>
      <c r="B528" s="202">
        <v>0</v>
      </c>
      <c r="C528" s="203">
        <v>0</v>
      </c>
      <c r="D528" s="204">
        <v>0</v>
      </c>
      <c r="E528" s="205"/>
      <c r="F528" s="205"/>
      <c r="G528" s="206"/>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row>
    <row r="529" spans="1:77" x14ac:dyDescent="0.35">
      <c r="A529" s="2"/>
      <c r="B529" s="202">
        <v>2.7</v>
      </c>
      <c r="C529" s="203">
        <v>2.7</v>
      </c>
      <c r="D529" s="204">
        <v>3.4</v>
      </c>
      <c r="E529" s="205"/>
      <c r="F529" s="205"/>
      <c r="G529" s="206"/>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row>
    <row r="530" spans="1:77" x14ac:dyDescent="0.35">
      <c r="A530" s="2"/>
      <c r="B530" s="202">
        <v>0</v>
      </c>
      <c r="C530" s="203">
        <v>0</v>
      </c>
      <c r="D530" s="204">
        <v>0</v>
      </c>
      <c r="E530" s="205"/>
      <c r="F530" s="205"/>
      <c r="G530" s="206"/>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row>
    <row r="531" spans="1:77" x14ac:dyDescent="0.35">
      <c r="A531" s="2"/>
      <c r="B531" s="202">
        <v>2</v>
      </c>
      <c r="C531" s="203">
        <v>2</v>
      </c>
      <c r="D531" s="204">
        <v>2</v>
      </c>
      <c r="E531" s="205"/>
      <c r="F531" s="205"/>
      <c r="G531" s="206"/>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row>
    <row r="532" spans="1:77" x14ac:dyDescent="0.35">
      <c r="A532" s="2"/>
      <c r="B532" s="202">
        <v>5.6</v>
      </c>
      <c r="C532" s="203">
        <v>5.9</v>
      </c>
      <c r="D532" s="204">
        <v>7.2</v>
      </c>
      <c r="E532" s="205"/>
      <c r="F532" s="205"/>
      <c r="G532" s="206"/>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row>
    <row r="533" spans="1:77" x14ac:dyDescent="0.35">
      <c r="A533" s="2"/>
      <c r="B533" s="202">
        <v>4</v>
      </c>
      <c r="C533" s="203">
        <v>4</v>
      </c>
      <c r="D533" s="204">
        <v>4</v>
      </c>
      <c r="E533" s="205"/>
      <c r="F533" s="205"/>
      <c r="G533" s="206"/>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row>
    <row r="534" spans="1:77" x14ac:dyDescent="0.35">
      <c r="A534" s="2"/>
      <c r="B534" s="209">
        <v>0</v>
      </c>
      <c r="C534" s="210">
        <v>0</v>
      </c>
      <c r="D534" s="211">
        <v>0</v>
      </c>
      <c r="E534" s="207"/>
      <c r="F534" s="207"/>
      <c r="G534" s="208"/>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row>
    <row r="535" spans="1:77" ht="31" x14ac:dyDescent="0.35">
      <c r="A535" s="380" t="s">
        <v>173</v>
      </c>
      <c r="B535" s="223">
        <f>AVERAGEIF(B501:B514,"&lt;&gt;0")</f>
        <v>3.0129999999999999</v>
      </c>
      <c r="C535" s="223">
        <f t="shared" ref="C535:D535" si="23">AVERAGEIF(C501:C514,"&lt;&gt;0")</f>
        <v>3.1822222222222227</v>
      </c>
      <c r="D535" s="223">
        <f t="shared" si="23"/>
        <v>2.734</v>
      </c>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row>
    <row r="536" spans="1:77" ht="31" x14ac:dyDescent="0.35">
      <c r="A536" s="380" t="s">
        <v>174</v>
      </c>
      <c r="B536" s="223">
        <f>AVERAGEIF(B515:B534,"&lt;&gt;0")</f>
        <v>3.5545454545454547</v>
      </c>
      <c r="C536" s="223">
        <f t="shared" ref="C536:D536" si="24">AVERAGEIF(C515:C534,"&lt;&gt;0")</f>
        <v>3.4545454545454546</v>
      </c>
      <c r="D536" s="223">
        <f t="shared" si="24"/>
        <v>3.6636363636363636</v>
      </c>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row>
    <row r="537" spans="1:77" x14ac:dyDescent="0.3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row>
    <row r="538" spans="1:77" ht="57.65" customHeight="1" x14ac:dyDescent="0.35">
      <c r="A538" s="106" t="s">
        <v>175</v>
      </c>
      <c r="B538" s="410" t="s">
        <v>176</v>
      </c>
      <c r="C538" s="410"/>
      <c r="D538" s="410"/>
      <c r="E538" s="410"/>
      <c r="F538" s="410"/>
      <c r="G538" s="410"/>
      <c r="H538" s="410"/>
      <c r="I538" s="410"/>
      <c r="J538" s="410"/>
      <c r="K538" s="410"/>
      <c r="L538" s="410"/>
      <c r="M538" s="410"/>
      <c r="N538" s="410"/>
      <c r="O538" s="410"/>
      <c r="P538" s="410"/>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row>
    <row r="539" spans="1:77" ht="21" customHeight="1" x14ac:dyDescent="0.35">
      <c r="A539" s="2"/>
      <c r="B539" s="411" t="s">
        <v>103</v>
      </c>
      <c r="C539" s="412"/>
      <c r="D539" s="413"/>
      <c r="E539" s="411" t="s">
        <v>104</v>
      </c>
      <c r="F539" s="412"/>
      <c r="G539" s="413"/>
      <c r="H539" s="411" t="s">
        <v>177</v>
      </c>
      <c r="I539" s="412"/>
      <c r="J539" s="413"/>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row>
    <row r="540" spans="1:77" x14ac:dyDescent="0.35">
      <c r="A540" s="2"/>
      <c r="B540" s="95">
        <v>2018</v>
      </c>
      <c r="C540" s="96">
        <v>2019</v>
      </c>
      <c r="D540" s="97">
        <v>2020</v>
      </c>
      <c r="E540" s="95">
        <v>2018</v>
      </c>
      <c r="F540" s="96">
        <v>2019</v>
      </c>
      <c r="G540" s="97">
        <v>2020</v>
      </c>
      <c r="H540" s="95">
        <v>2018</v>
      </c>
      <c r="I540" s="96">
        <v>2019</v>
      </c>
      <c r="J540" s="97">
        <v>2020</v>
      </c>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row>
    <row r="541" spans="1:77" x14ac:dyDescent="0.35">
      <c r="A541" s="2"/>
      <c r="B541" s="216">
        <v>1.5519396347998108E-4</v>
      </c>
      <c r="C541" s="217">
        <v>1.3108835092602865E-4</v>
      </c>
      <c r="D541" s="218">
        <v>4.5335985176497048E-5</v>
      </c>
      <c r="E541" s="135"/>
      <c r="F541" s="136"/>
      <c r="G541" s="137"/>
      <c r="H541" s="216">
        <v>0</v>
      </c>
      <c r="I541" s="217">
        <v>0</v>
      </c>
      <c r="J541" s="218">
        <v>0</v>
      </c>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row>
    <row r="542" spans="1:77" x14ac:dyDescent="0.35">
      <c r="A542" s="2"/>
      <c r="B542" s="148">
        <v>0</v>
      </c>
      <c r="C542" s="149">
        <v>0</v>
      </c>
      <c r="D542" s="235">
        <v>0</v>
      </c>
      <c r="E542" s="242"/>
      <c r="F542" s="243"/>
      <c r="G542" s="244"/>
      <c r="H542" s="292">
        <v>0</v>
      </c>
      <c r="I542" s="293">
        <v>0</v>
      </c>
      <c r="J542" s="294">
        <v>0</v>
      </c>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row>
    <row r="543" spans="1:77" x14ac:dyDescent="0.35">
      <c r="A543" s="2"/>
      <c r="B543" s="98">
        <v>1.4730578773635508E-3</v>
      </c>
      <c r="C543" s="99">
        <v>1.4865645761325981E-3</v>
      </c>
      <c r="D543" s="132">
        <v>1.09374830793888E-3</v>
      </c>
      <c r="E543" s="135"/>
      <c r="F543" s="136"/>
      <c r="G543" s="137"/>
      <c r="H543" s="216">
        <v>4.7446274072006694E-3</v>
      </c>
      <c r="I543" s="217">
        <v>9.7653088751011599E-2</v>
      </c>
      <c r="J543" s="218">
        <v>0</v>
      </c>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row>
    <row r="544" spans="1:77" x14ac:dyDescent="0.35">
      <c r="A544" s="2"/>
      <c r="B544" s="98">
        <v>2.0339992409198707E-3</v>
      </c>
      <c r="C544" s="99">
        <v>3.1509344292468249E-3</v>
      </c>
      <c r="D544" s="132">
        <v>1.9483931569084256E-3</v>
      </c>
      <c r="E544" s="135"/>
      <c r="F544" s="136"/>
      <c r="G544" s="137"/>
      <c r="H544" s="216">
        <v>9.33123363102415E-4</v>
      </c>
      <c r="I544" s="217">
        <v>1.0988437416728247E-3</v>
      </c>
      <c r="J544" s="218">
        <v>8.8351956995847455E-4</v>
      </c>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row>
    <row r="545" spans="1:77" x14ac:dyDescent="0.35">
      <c r="A545" s="2"/>
      <c r="B545" s="98">
        <v>4.8862646197017591E-4</v>
      </c>
      <c r="C545" s="99">
        <v>3.887574406159877E-4</v>
      </c>
      <c r="D545" s="132">
        <v>3.4823067485362604E-4</v>
      </c>
      <c r="E545" s="135"/>
      <c r="F545" s="136"/>
      <c r="G545" s="137"/>
      <c r="H545" s="216">
        <v>0.10595272002278554</v>
      </c>
      <c r="I545" s="217">
        <v>4.3325114476928495E-2</v>
      </c>
      <c r="J545" s="218">
        <v>5.3578262533486411E-3</v>
      </c>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row>
    <row r="546" spans="1:77" x14ac:dyDescent="0.35">
      <c r="A546" s="2"/>
      <c r="B546" s="98" t="e">
        <v>#DIV/0!</v>
      </c>
      <c r="C546" s="99" t="e">
        <v>#DIV/0!</v>
      </c>
      <c r="D546" s="132" t="e">
        <v>#DIV/0!</v>
      </c>
      <c r="E546" s="135"/>
      <c r="F546" s="136"/>
      <c r="G546" s="137"/>
      <c r="H546" s="216">
        <v>5.0552922590837282E-2</v>
      </c>
      <c r="I546" s="217">
        <v>4.9490538573508006E-2</v>
      </c>
      <c r="J546" s="218">
        <v>5.0209205020920501E-2</v>
      </c>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row>
    <row r="547" spans="1:77" x14ac:dyDescent="0.35">
      <c r="A547" s="2"/>
      <c r="B547" s="98">
        <v>1.0291723179861243E-4</v>
      </c>
      <c r="C547" s="99">
        <v>1.0929243310027908E-4</v>
      </c>
      <c r="D547" s="132">
        <v>5.2778072434371891E-5</v>
      </c>
      <c r="E547" s="135"/>
      <c r="F547" s="136"/>
      <c r="G547" s="137"/>
      <c r="H547" s="216">
        <v>2.5782282944028206E-2</v>
      </c>
      <c r="I547" s="217">
        <v>6.6785220312191265E-2</v>
      </c>
      <c r="J547" s="218">
        <v>4.7376788553259143E-2</v>
      </c>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row>
    <row r="548" spans="1:77" x14ac:dyDescent="0.35">
      <c r="A548" s="2"/>
      <c r="B548" s="148">
        <v>0</v>
      </c>
      <c r="C548" s="149">
        <v>0</v>
      </c>
      <c r="D548" s="235">
        <v>0</v>
      </c>
      <c r="E548" s="135"/>
      <c r="F548" s="136"/>
      <c r="G548" s="137"/>
      <c r="H548" s="292">
        <v>0</v>
      </c>
      <c r="I548" s="293">
        <v>0</v>
      </c>
      <c r="J548" s="294">
        <v>0</v>
      </c>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row>
    <row r="549" spans="1:77" x14ac:dyDescent="0.35">
      <c r="A549" s="2"/>
      <c r="B549" s="148">
        <v>0</v>
      </c>
      <c r="C549" s="149">
        <v>0</v>
      </c>
      <c r="D549" s="235">
        <v>0</v>
      </c>
      <c r="E549" s="135"/>
      <c r="F549" s="136"/>
      <c r="G549" s="137"/>
      <c r="H549" s="292">
        <v>0</v>
      </c>
      <c r="I549" s="293">
        <v>0</v>
      </c>
      <c r="J549" s="294">
        <v>0</v>
      </c>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row>
    <row r="550" spans="1:77" x14ac:dyDescent="0.35">
      <c r="A550" s="2"/>
      <c r="B550" s="98">
        <v>1.7341818389273031E-3</v>
      </c>
      <c r="C550" s="99">
        <v>1.2321709239997791E-3</v>
      </c>
      <c r="D550" s="132">
        <v>2.2922120963984424E-4</v>
      </c>
      <c r="E550" s="135"/>
      <c r="F550" s="136"/>
      <c r="G550" s="137"/>
      <c r="H550" s="216">
        <v>6.0580912863070539E-2</v>
      </c>
      <c r="I550" s="217">
        <v>2.9490106544901064E-2</v>
      </c>
      <c r="J550" s="218">
        <v>1.596169193934557E-2</v>
      </c>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row>
    <row r="551" spans="1:77" x14ac:dyDescent="0.35">
      <c r="A551" s="2"/>
      <c r="B551" s="98">
        <v>1.1652198604575694E-2</v>
      </c>
      <c r="C551" s="99">
        <v>1.2005540317657029E-2</v>
      </c>
      <c r="D551" s="132">
        <v>9.7980051965468103E-3</v>
      </c>
      <c r="E551" s="135"/>
      <c r="F551" s="136"/>
      <c r="G551" s="137"/>
      <c r="H551" s="216">
        <v>0.1431679721496954</v>
      </c>
      <c r="I551" s="217">
        <v>6.6413662239089177E-2</v>
      </c>
      <c r="J551" s="218">
        <v>3.8066723695466209E-2</v>
      </c>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row>
    <row r="552" spans="1:77" x14ac:dyDescent="0.35">
      <c r="A552" s="2"/>
      <c r="B552" s="98" t="e">
        <v>#DIV/0!</v>
      </c>
      <c r="C552" s="99" t="e">
        <v>#DIV/0!</v>
      </c>
      <c r="D552" s="132" t="e">
        <v>#DIV/0!</v>
      </c>
      <c r="E552" s="135"/>
      <c r="F552" s="136"/>
      <c r="G552" s="137"/>
      <c r="H552" s="216" t="e">
        <v>#DIV/0!</v>
      </c>
      <c r="I552" s="217" t="e">
        <v>#DIV/0!</v>
      </c>
      <c r="J552" s="218" t="e">
        <v>#DIV/0!</v>
      </c>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row>
    <row r="553" spans="1:77" x14ac:dyDescent="0.35">
      <c r="A553" s="2"/>
      <c r="B553" s="98">
        <v>6.5642390153253134E-3</v>
      </c>
      <c r="C553" s="99">
        <v>4.9255060227202134E-3</v>
      </c>
      <c r="D553" s="132">
        <v>7.8617605113817407E-4</v>
      </c>
      <c r="E553" s="135"/>
      <c r="F553" s="136"/>
      <c r="G553" s="137"/>
      <c r="H553" s="216">
        <v>3.5890884559488438E-4</v>
      </c>
      <c r="I553" s="217">
        <v>1.0651632317750996E-4</v>
      </c>
      <c r="J553" s="218">
        <v>3.0532566291854208E-5</v>
      </c>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row>
    <row r="554" spans="1:77" x14ac:dyDescent="0.35">
      <c r="A554" s="2"/>
      <c r="B554" s="98">
        <v>5.9601007939291935E-3</v>
      </c>
      <c r="C554" s="99">
        <v>6.5616515437100084E-3</v>
      </c>
      <c r="D554" s="132">
        <v>2.9376114515202974E-3</v>
      </c>
      <c r="E554" s="135"/>
      <c r="F554" s="136"/>
      <c r="G554" s="137"/>
      <c r="H554" s="216">
        <v>0</v>
      </c>
      <c r="I554" s="217">
        <v>0</v>
      </c>
      <c r="J554" s="218">
        <v>0</v>
      </c>
      <c r="K554" s="2"/>
      <c r="L554" s="234"/>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row>
    <row r="555" spans="1:77" x14ac:dyDescent="0.35">
      <c r="A555" s="2"/>
      <c r="B555" s="98">
        <v>2.8143109092199589E-3</v>
      </c>
      <c r="C555" s="99">
        <v>2.3855809670488264E-3</v>
      </c>
      <c r="D555" s="132">
        <v>9.098461423599182E-4</v>
      </c>
      <c r="E555" s="212"/>
      <c r="F555" s="212"/>
      <c r="G555" s="213"/>
      <c r="H555" s="98">
        <v>0.26279401833602134</v>
      </c>
      <c r="I555" s="99">
        <v>0.2234762979683973</v>
      </c>
      <c r="J555" s="132">
        <v>1.1821974965229486E-2</v>
      </c>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row>
    <row r="556" spans="1:77" x14ac:dyDescent="0.35">
      <c r="A556" s="2"/>
      <c r="B556" s="98">
        <v>1.8607723873520377E-3</v>
      </c>
      <c r="C556" s="99">
        <v>1.4165606246989986E-3</v>
      </c>
      <c r="D556" s="132">
        <v>8.0142715041068289E-4</v>
      </c>
      <c r="E556" s="212"/>
      <c r="F556" s="212"/>
      <c r="G556" s="213"/>
      <c r="H556" s="98">
        <v>0.24406396381844614</v>
      </c>
      <c r="I556" s="99">
        <v>0.25523429710867396</v>
      </c>
      <c r="J556" s="132">
        <v>0.21626297577854672</v>
      </c>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row>
    <row r="557" spans="1:77" x14ac:dyDescent="0.35">
      <c r="A557" s="2"/>
      <c r="B557" s="98">
        <v>5.6584441595485604E-3</v>
      </c>
      <c r="C557" s="99">
        <v>7.164900177587169E-3</v>
      </c>
      <c r="D557" s="132">
        <v>5.1929783995221307E-3</v>
      </c>
      <c r="E557" s="212"/>
      <c r="F557" s="212"/>
      <c r="G557" s="213"/>
      <c r="H557" s="98">
        <v>3.5486806187443133E-2</v>
      </c>
      <c r="I557" s="99">
        <v>0.06</v>
      </c>
      <c r="J557" s="132">
        <v>4.267161410018553E-2</v>
      </c>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row>
    <row r="558" spans="1:77" x14ac:dyDescent="0.35">
      <c r="A558" s="2"/>
      <c r="B558" s="98">
        <v>6.4396007854163519E-3</v>
      </c>
      <c r="C558" s="99">
        <v>7.3659676166255806E-3</v>
      </c>
      <c r="D558" s="132">
        <v>4.0176468068702613E-3</v>
      </c>
      <c r="E558" s="212"/>
      <c r="F558" s="212"/>
      <c r="G558" s="213"/>
      <c r="H558" s="98">
        <v>2.2552999548940009E-2</v>
      </c>
      <c r="I558" s="99">
        <v>3.759124087591241E-2</v>
      </c>
      <c r="J558" s="132">
        <v>1.9189765458422176E-2</v>
      </c>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row>
    <row r="559" spans="1:77" x14ac:dyDescent="0.35">
      <c r="A559" s="2"/>
      <c r="B559" s="98">
        <v>7.0863319522434121E-4</v>
      </c>
      <c r="C559" s="99">
        <v>7.3264941362489371E-4</v>
      </c>
      <c r="D559" s="132">
        <v>3.7759304764062437E-4</v>
      </c>
      <c r="E559" s="212"/>
      <c r="F559" s="212"/>
      <c r="G559" s="213"/>
      <c r="H559" s="98">
        <v>0.13384813384813385</v>
      </c>
      <c r="I559" s="99">
        <v>0.16162790697674417</v>
      </c>
      <c r="J559" s="132">
        <v>0.17692307692307693</v>
      </c>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row>
    <row r="560" spans="1:77" x14ac:dyDescent="0.35">
      <c r="A560" s="2"/>
      <c r="B560" s="98">
        <v>8.2150363769474682E-3</v>
      </c>
      <c r="C560" s="99">
        <v>7.966562728464275E-3</v>
      </c>
      <c r="D560" s="132">
        <v>3.8675575081216838E-3</v>
      </c>
      <c r="E560" s="212"/>
      <c r="F560" s="212"/>
      <c r="G560" s="213"/>
      <c r="H560" s="98">
        <v>6.6530384686861177E-2</v>
      </c>
      <c r="I560" s="99">
        <v>7.6908541194255484E-2</v>
      </c>
      <c r="J560" s="132">
        <v>3.0839895013123359E-2</v>
      </c>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row>
    <row r="561" spans="1:77" x14ac:dyDescent="0.35">
      <c r="A561" s="2"/>
      <c r="B561" s="98">
        <v>9.0742840382780146E-3</v>
      </c>
      <c r="C561" s="99">
        <v>1.0457694198975475E-2</v>
      </c>
      <c r="D561" s="132">
        <v>7.9216812080515099E-3</v>
      </c>
      <c r="E561" s="212"/>
      <c r="F561" s="212"/>
      <c r="G561" s="213"/>
      <c r="H561" s="98">
        <v>5.9759995175782427E-2</v>
      </c>
      <c r="I561" s="99">
        <v>6.0545537548504905E-2</v>
      </c>
      <c r="J561" s="132">
        <v>8.6539250266590109E-2</v>
      </c>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row>
    <row r="562" spans="1:77" x14ac:dyDescent="0.35">
      <c r="A562" s="2"/>
      <c r="B562" s="98">
        <v>1.4937899916070562E-3</v>
      </c>
      <c r="C562" s="99">
        <v>6.6815640799115067E-4</v>
      </c>
      <c r="D562" s="132">
        <v>1.840671476954793E-4</v>
      </c>
      <c r="E562" s="212"/>
      <c r="F562" s="212"/>
      <c r="G562" s="213"/>
      <c r="H562" s="98">
        <v>0</v>
      </c>
      <c r="I562" s="99">
        <v>0</v>
      </c>
      <c r="J562" s="132">
        <v>0</v>
      </c>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row>
    <row r="563" spans="1:77" x14ac:dyDescent="0.35">
      <c r="A563" s="2"/>
      <c r="B563" s="98">
        <v>1.7043892603328832E-4</v>
      </c>
      <c r="C563" s="99">
        <v>1.7439710426493714E-4</v>
      </c>
      <c r="D563" s="132">
        <v>1.8217484551395351E-4</v>
      </c>
      <c r="E563" s="212"/>
      <c r="F563" s="212"/>
      <c r="G563" s="213"/>
      <c r="H563" s="98">
        <v>9.7264437689969604E-2</v>
      </c>
      <c r="I563" s="99">
        <v>0</v>
      </c>
      <c r="J563" s="132">
        <v>4.7961630695443642E-3</v>
      </c>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row>
    <row r="564" spans="1:77" x14ac:dyDescent="0.35">
      <c r="A564" s="2"/>
      <c r="B564" s="98">
        <v>8.8281899192908369E-5</v>
      </c>
      <c r="C564" s="99">
        <v>6.6046455339025529E-5</v>
      </c>
      <c r="D564" s="132">
        <v>1.8148929224287356E-5</v>
      </c>
      <c r="E564" s="212"/>
      <c r="F564" s="212"/>
      <c r="G564" s="213"/>
      <c r="H564" s="98">
        <v>0</v>
      </c>
      <c r="I564" s="99">
        <v>0</v>
      </c>
      <c r="J564" s="132">
        <v>0</v>
      </c>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row>
    <row r="565" spans="1:77" x14ac:dyDescent="0.35">
      <c r="A565" s="2"/>
      <c r="B565" s="98">
        <v>1.1024085000944921E-3</v>
      </c>
      <c r="C565" s="99">
        <v>2.0560048000968826E-3</v>
      </c>
      <c r="D565" s="132">
        <v>1.0669847430500388E-3</v>
      </c>
      <c r="E565" s="212"/>
      <c r="F565" s="212"/>
      <c r="G565" s="213"/>
      <c r="H565" s="98">
        <v>0</v>
      </c>
      <c r="I565" s="99">
        <v>0</v>
      </c>
      <c r="J565" s="132">
        <v>0</v>
      </c>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row>
    <row r="566" spans="1:77" x14ac:dyDescent="0.35">
      <c r="A566" s="2"/>
      <c r="B566" s="98">
        <v>9.5272895296683226E-3</v>
      </c>
      <c r="C566" s="99">
        <v>9.5399431199046161E-3</v>
      </c>
      <c r="D566" s="132">
        <v>4.9688388769445133E-3</v>
      </c>
      <c r="E566" s="212"/>
      <c r="F566" s="212"/>
      <c r="G566" s="213"/>
      <c r="H566" s="98">
        <v>0</v>
      </c>
      <c r="I566" s="99">
        <v>0</v>
      </c>
      <c r="J566" s="132">
        <v>0</v>
      </c>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row>
    <row r="567" spans="1:77" x14ac:dyDescent="0.35">
      <c r="A567" s="2"/>
      <c r="B567" s="148">
        <v>0</v>
      </c>
      <c r="C567" s="149">
        <v>0</v>
      </c>
      <c r="D567" s="235">
        <v>0</v>
      </c>
      <c r="E567" s="212"/>
      <c r="F567" s="212"/>
      <c r="G567" s="213"/>
      <c r="H567" s="148">
        <v>0</v>
      </c>
      <c r="I567" s="149">
        <v>0</v>
      </c>
      <c r="J567" s="235">
        <v>0</v>
      </c>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row>
    <row r="568" spans="1:77" x14ac:dyDescent="0.35">
      <c r="A568" s="2"/>
      <c r="B568" s="148" t="e">
        <v>#DIV/0!</v>
      </c>
      <c r="C568" s="149" t="e">
        <v>#VALUE!</v>
      </c>
      <c r="D568" s="235" t="e">
        <v>#DIV/0!</v>
      </c>
      <c r="E568" s="212"/>
      <c r="F568" s="212"/>
      <c r="G568" s="213"/>
      <c r="H568" s="148" t="e">
        <v>#DIV/0!</v>
      </c>
      <c r="I568" s="149" t="e">
        <v>#VALUE!</v>
      </c>
      <c r="J568" s="235" t="e">
        <v>#DIV/0!</v>
      </c>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row>
    <row r="569" spans="1:77" x14ac:dyDescent="0.35">
      <c r="A569" s="2"/>
      <c r="B569" s="98">
        <v>2.6285392531159636E-3</v>
      </c>
      <c r="C569" s="99">
        <v>2.7947653848902866E-3</v>
      </c>
      <c r="D569" s="132">
        <v>8.0826436827502999E-4</v>
      </c>
      <c r="E569" s="212"/>
      <c r="F569" s="212"/>
      <c r="G569" s="213"/>
      <c r="H569" s="98">
        <v>0.22922922922922923</v>
      </c>
      <c r="I569" s="99">
        <v>0.1070929070929071</v>
      </c>
      <c r="J569" s="132">
        <v>0.25567423230974634</v>
      </c>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row>
    <row r="570" spans="1:77" x14ac:dyDescent="0.35">
      <c r="A570" s="2"/>
      <c r="B570" s="148" t="e">
        <v>#DIV/0!</v>
      </c>
      <c r="C570" s="149" t="e">
        <v>#DIV/0!</v>
      </c>
      <c r="D570" s="235" t="e">
        <v>#DIV/0!</v>
      </c>
      <c r="E570" s="212"/>
      <c r="F570" s="212"/>
      <c r="G570" s="213"/>
      <c r="H570" s="148" t="e">
        <v>#DIV/0!</v>
      </c>
      <c r="I570" s="149" t="e">
        <v>#DIV/0!</v>
      </c>
      <c r="J570" s="235" t="e">
        <v>#DIV/0!</v>
      </c>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row>
    <row r="571" spans="1:77" x14ac:dyDescent="0.35">
      <c r="A571" s="2"/>
      <c r="B571" s="98">
        <v>1.0873740372921424E-3</v>
      </c>
      <c r="C571" s="99">
        <v>1.6974930797290051E-3</v>
      </c>
      <c r="D571" s="132">
        <v>6.4639607106745632E-4</v>
      </c>
      <c r="E571" s="212"/>
      <c r="F571" s="212"/>
      <c r="G571" s="213"/>
      <c r="H571" s="98">
        <v>0.10062893081761007</v>
      </c>
      <c r="I571" s="99">
        <v>5.1044083526682132E-2</v>
      </c>
      <c r="J571" s="132">
        <v>0.27467411545623838</v>
      </c>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row>
    <row r="572" spans="1:77" x14ac:dyDescent="0.35">
      <c r="A572" s="2"/>
      <c r="B572" s="98">
        <v>1.5245894989250122E-3</v>
      </c>
      <c r="C572" s="99">
        <v>2.9606454370173659E-3</v>
      </c>
      <c r="D572" s="132">
        <v>5.7741461282761E-4</v>
      </c>
      <c r="E572" s="212"/>
      <c r="F572" s="212"/>
      <c r="G572" s="213"/>
      <c r="H572" s="98">
        <v>5.1736881005173688E-3</v>
      </c>
      <c r="I572" s="99">
        <v>7.8787878787878782E-2</v>
      </c>
      <c r="J572" s="132">
        <v>5.0458715596330278E-2</v>
      </c>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row>
    <row r="573" spans="1:77" x14ac:dyDescent="0.35">
      <c r="A573" s="2"/>
      <c r="B573" s="98">
        <v>1.3235236871812838E-2</v>
      </c>
      <c r="C573" s="99">
        <v>1.7906496944217368E-2</v>
      </c>
      <c r="D573" s="132">
        <v>1.3654308528006174E-2</v>
      </c>
      <c r="E573" s="212"/>
      <c r="F573" s="212"/>
      <c r="G573" s="213"/>
      <c r="H573" s="98">
        <v>5.8823529411764705E-2</v>
      </c>
      <c r="I573" s="99">
        <v>8.6956521739130432E-2</v>
      </c>
      <c r="J573" s="132">
        <v>8.6956521739130432E-2</v>
      </c>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row>
    <row r="574" spans="1:77" x14ac:dyDescent="0.35">
      <c r="A574" s="2"/>
      <c r="B574" s="236">
        <v>0</v>
      </c>
      <c r="C574" s="237">
        <v>0</v>
      </c>
      <c r="D574" s="238">
        <v>0</v>
      </c>
      <c r="E574" s="214"/>
      <c r="F574" s="214"/>
      <c r="G574" s="215"/>
      <c r="H574" s="236">
        <v>0</v>
      </c>
      <c r="I574" s="237">
        <v>0</v>
      </c>
      <c r="J574" s="238">
        <v>0</v>
      </c>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row>
    <row r="575" spans="1:77" x14ac:dyDescent="0.35">
      <c r="A575" s="26"/>
      <c r="B575" s="171"/>
      <c r="C575" s="171"/>
      <c r="D575" s="171"/>
      <c r="E575" s="2"/>
      <c r="F575" s="2"/>
      <c r="G575" s="2"/>
      <c r="H575" s="171"/>
      <c r="I575" s="171"/>
      <c r="J575" s="171"/>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row>
    <row r="576" spans="1:77" x14ac:dyDescent="0.35">
      <c r="A576" s="2"/>
      <c r="B576" s="171"/>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row>
    <row r="577" spans="1:77" x14ac:dyDescent="0.3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row>
    <row r="578" spans="1:77" x14ac:dyDescent="0.3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row>
    <row r="579" spans="1:77" x14ac:dyDescent="0.3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row>
    <row r="580" spans="1:77" x14ac:dyDescent="0.3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row>
    <row r="581" spans="1:77" ht="23.5" x14ac:dyDescent="0.55000000000000004">
      <c r="A581" s="249" t="s">
        <v>178</v>
      </c>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row>
    <row r="582" spans="1:77" x14ac:dyDescent="0.35">
      <c r="A582" s="2"/>
      <c r="B582" s="2"/>
      <c r="C582" s="250" t="s">
        <v>122</v>
      </c>
      <c r="D582" s="250" t="s">
        <v>179</v>
      </c>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row>
    <row r="583" spans="1:77" x14ac:dyDescent="0.35">
      <c r="A583" s="2"/>
      <c r="B583" s="305">
        <v>3</v>
      </c>
      <c r="C583" s="251" t="s">
        <v>87</v>
      </c>
      <c r="D583" s="219">
        <f>COUNTIFS(B583:B616,5)</f>
        <v>2</v>
      </c>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row>
    <row r="584" spans="1:77" x14ac:dyDescent="0.35">
      <c r="A584" s="2"/>
      <c r="B584" s="305">
        <v>3</v>
      </c>
      <c r="C584" s="251" t="s">
        <v>180</v>
      </c>
      <c r="D584" s="219">
        <f>COUNTIFS(B583:B616,3)</f>
        <v>18</v>
      </c>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row>
    <row r="585" spans="1:77" x14ac:dyDescent="0.35">
      <c r="A585" s="2"/>
      <c r="B585" s="305">
        <v>3</v>
      </c>
      <c r="C585" s="251" t="s">
        <v>181</v>
      </c>
      <c r="D585" s="219">
        <f>COUNTIFS(B583:B616,1)</f>
        <v>14</v>
      </c>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row>
    <row r="586" spans="1:77" x14ac:dyDescent="0.35">
      <c r="A586" s="2"/>
      <c r="B586" s="305">
        <v>3</v>
      </c>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row>
    <row r="587" spans="1:77" x14ac:dyDescent="0.35">
      <c r="A587" s="2"/>
      <c r="B587" s="305">
        <v>1</v>
      </c>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row>
    <row r="588" spans="1:77" x14ac:dyDescent="0.35">
      <c r="A588" s="2"/>
      <c r="B588" s="305">
        <v>3</v>
      </c>
      <c r="C588" s="252" t="s">
        <v>182</v>
      </c>
      <c r="D588" s="250" t="s">
        <v>179</v>
      </c>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row>
    <row r="589" spans="1:77" x14ac:dyDescent="0.35">
      <c r="A589" s="2"/>
      <c r="B589" s="305">
        <v>3</v>
      </c>
      <c r="C589" s="251" t="s">
        <v>87</v>
      </c>
      <c r="D589" s="219">
        <f>COUNTIFS(B583:B596,5)</f>
        <v>1</v>
      </c>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row>
    <row r="590" spans="1:77" x14ac:dyDescent="0.35">
      <c r="A590" s="2"/>
      <c r="B590" s="305">
        <v>3</v>
      </c>
      <c r="C590" s="251" t="s">
        <v>180</v>
      </c>
      <c r="D590" s="219">
        <f>COUNTIFS(B583:B596,3)</f>
        <v>12</v>
      </c>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row>
    <row r="591" spans="1:77" x14ac:dyDescent="0.35">
      <c r="A591" s="2"/>
      <c r="B591" s="305">
        <v>3</v>
      </c>
      <c r="C591" s="251" t="s">
        <v>181</v>
      </c>
      <c r="D591" s="219">
        <f>COUNTIFS(B583:B596,1)</f>
        <v>1</v>
      </c>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row>
    <row r="592" spans="1:77" x14ac:dyDescent="0.35">
      <c r="A592" s="2"/>
      <c r="B592" s="305">
        <v>3</v>
      </c>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row>
    <row r="593" spans="1:77" x14ac:dyDescent="0.35">
      <c r="A593" s="2"/>
      <c r="B593" s="305">
        <v>3</v>
      </c>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row>
    <row r="594" spans="1:77" x14ac:dyDescent="0.35">
      <c r="A594" s="2"/>
      <c r="B594" s="305">
        <v>5</v>
      </c>
      <c r="C594" s="300" t="s">
        <v>183</v>
      </c>
      <c r="D594" s="250" t="s">
        <v>179</v>
      </c>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row>
    <row r="595" spans="1:77" x14ac:dyDescent="0.35">
      <c r="A595" s="2"/>
      <c r="B595" s="305">
        <v>3</v>
      </c>
      <c r="C595" s="251" t="s">
        <v>87</v>
      </c>
      <c r="D595" s="219">
        <f>COUNTIFS(B597:B616,5)</f>
        <v>1</v>
      </c>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row>
    <row r="596" spans="1:77" x14ac:dyDescent="0.35">
      <c r="A596" s="2"/>
      <c r="B596" s="305">
        <v>3</v>
      </c>
      <c r="C596" s="251" t="s">
        <v>180</v>
      </c>
      <c r="D596" s="219">
        <f>COUNTIFS(B597:B616,3)</f>
        <v>6</v>
      </c>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row>
    <row r="597" spans="1:77" x14ac:dyDescent="0.35">
      <c r="A597" s="2"/>
      <c r="B597" s="305">
        <v>1</v>
      </c>
      <c r="C597" s="251" t="s">
        <v>181</v>
      </c>
      <c r="D597" s="219">
        <f>COUNTIFS(B597:B616,1)</f>
        <v>13</v>
      </c>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row>
    <row r="598" spans="1:77" x14ac:dyDescent="0.35">
      <c r="A598" s="2"/>
      <c r="B598" s="305">
        <v>1</v>
      </c>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row>
    <row r="599" spans="1:77" x14ac:dyDescent="0.35">
      <c r="A599" s="2"/>
      <c r="B599" s="305">
        <v>1</v>
      </c>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row>
    <row r="600" spans="1:77" x14ac:dyDescent="0.35">
      <c r="A600" s="2"/>
      <c r="B600" s="305">
        <v>1</v>
      </c>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row>
    <row r="601" spans="1:77" x14ac:dyDescent="0.35">
      <c r="A601" s="2"/>
      <c r="B601" s="305">
        <v>1</v>
      </c>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row>
    <row r="602" spans="1:77" x14ac:dyDescent="0.35">
      <c r="A602" s="2"/>
      <c r="B602" s="305">
        <v>1</v>
      </c>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row>
    <row r="603" spans="1:77" x14ac:dyDescent="0.35">
      <c r="A603" s="2"/>
      <c r="B603" s="305">
        <v>1</v>
      </c>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row>
    <row r="604" spans="1:77" x14ac:dyDescent="0.35">
      <c r="A604" s="2"/>
      <c r="B604" s="305">
        <v>3</v>
      </c>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row>
    <row r="605" spans="1:77" x14ac:dyDescent="0.35">
      <c r="A605" s="2"/>
      <c r="B605" s="305">
        <v>1</v>
      </c>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row>
    <row r="606" spans="1:77" x14ac:dyDescent="0.35">
      <c r="A606" s="2"/>
      <c r="B606" s="305">
        <v>3</v>
      </c>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row>
    <row r="607" spans="1:77" x14ac:dyDescent="0.35">
      <c r="A607" s="2"/>
      <c r="B607" s="305">
        <v>1</v>
      </c>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row>
    <row r="608" spans="1:77" x14ac:dyDescent="0.35">
      <c r="A608" s="2"/>
      <c r="B608" s="305">
        <v>3</v>
      </c>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row>
    <row r="609" spans="1:77" x14ac:dyDescent="0.35">
      <c r="A609" s="2"/>
      <c r="B609" s="305">
        <v>3</v>
      </c>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row>
    <row r="610" spans="1:77" x14ac:dyDescent="0.35">
      <c r="A610" s="2"/>
      <c r="B610" s="305">
        <v>3</v>
      </c>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row>
    <row r="611" spans="1:77" x14ac:dyDescent="0.35">
      <c r="A611" s="2"/>
      <c r="B611" s="305">
        <v>1</v>
      </c>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row>
    <row r="612" spans="1:77" x14ac:dyDescent="0.35">
      <c r="A612" s="2"/>
      <c r="B612" s="305">
        <v>5</v>
      </c>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row>
    <row r="613" spans="1:77" x14ac:dyDescent="0.35">
      <c r="A613" s="2"/>
      <c r="B613" s="305">
        <v>1</v>
      </c>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row>
    <row r="614" spans="1:77" x14ac:dyDescent="0.35">
      <c r="A614" s="2"/>
      <c r="B614" s="305">
        <v>1</v>
      </c>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row>
    <row r="615" spans="1:77" x14ac:dyDescent="0.35">
      <c r="A615" s="2"/>
      <c r="B615" s="305">
        <v>1</v>
      </c>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row>
    <row r="616" spans="1:77" x14ac:dyDescent="0.35">
      <c r="A616" s="2"/>
      <c r="B616" s="305">
        <v>3</v>
      </c>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row>
    <row r="617" spans="1:77" x14ac:dyDescent="0.3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row>
    <row r="618" spans="1:77" x14ac:dyDescent="0.3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row>
    <row r="619" spans="1:77" ht="23.5" x14ac:dyDescent="0.55000000000000004">
      <c r="A619" s="249" t="s">
        <v>184</v>
      </c>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row>
    <row r="620" spans="1:77" x14ac:dyDescent="0.35">
      <c r="A620" s="2"/>
      <c r="B620" s="2"/>
      <c r="C620" s="250" t="s">
        <v>122</v>
      </c>
      <c r="D620" s="250" t="s">
        <v>179</v>
      </c>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row>
    <row r="621" spans="1:77" x14ac:dyDescent="0.35">
      <c r="A621" s="2"/>
      <c r="B621" s="305">
        <v>5</v>
      </c>
      <c r="C621" s="251" t="s">
        <v>87</v>
      </c>
      <c r="D621" s="219">
        <f>COUNTIFS(B621:B654,5)</f>
        <v>14</v>
      </c>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row>
    <row r="622" spans="1:77" x14ac:dyDescent="0.35">
      <c r="A622" s="2"/>
      <c r="B622" s="305">
        <v>5</v>
      </c>
      <c r="C622" s="251" t="s">
        <v>180</v>
      </c>
      <c r="D622" s="219">
        <f>COUNTIFS(B621:B654,3)</f>
        <v>5</v>
      </c>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row>
    <row r="623" spans="1:77" x14ac:dyDescent="0.35">
      <c r="A623" s="2"/>
      <c r="B623" s="305">
        <v>5</v>
      </c>
      <c r="C623" s="251" t="s">
        <v>181</v>
      </c>
      <c r="D623" s="219">
        <f>COUNTIFS(B621:B654,1)</f>
        <v>15</v>
      </c>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row>
    <row r="624" spans="1:77" x14ac:dyDescent="0.35">
      <c r="A624" s="2"/>
      <c r="B624" s="305">
        <v>3</v>
      </c>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row>
    <row r="625" spans="1:77" x14ac:dyDescent="0.35">
      <c r="A625" s="2"/>
      <c r="B625" s="305">
        <v>1</v>
      </c>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row>
    <row r="626" spans="1:77" x14ac:dyDescent="0.35">
      <c r="A626" s="2"/>
      <c r="B626" s="305">
        <v>5</v>
      </c>
      <c r="C626" s="252" t="s">
        <v>182</v>
      </c>
      <c r="D626" s="250" t="s">
        <v>179</v>
      </c>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row>
    <row r="627" spans="1:77" x14ac:dyDescent="0.35">
      <c r="A627" s="2"/>
      <c r="B627" s="305">
        <v>3</v>
      </c>
      <c r="C627" s="251" t="s">
        <v>87</v>
      </c>
      <c r="D627" s="219">
        <f>COUNTIFS(B621:B634,5)</f>
        <v>7</v>
      </c>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row>
    <row r="628" spans="1:77" x14ac:dyDescent="0.35">
      <c r="A628" s="2"/>
      <c r="B628" s="305">
        <v>1</v>
      </c>
      <c r="C628" s="251" t="s">
        <v>180</v>
      </c>
      <c r="D628" s="219">
        <f>COUNTIFS(B621:B634,3)</f>
        <v>5</v>
      </c>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row>
    <row r="629" spans="1:77" x14ac:dyDescent="0.35">
      <c r="A629" s="2"/>
      <c r="B629" s="305">
        <v>5</v>
      </c>
      <c r="C629" s="251" t="s">
        <v>181</v>
      </c>
      <c r="D629" s="219">
        <f>COUNTIFS(B621:B634,1)</f>
        <v>2</v>
      </c>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row>
    <row r="630" spans="1:77" x14ac:dyDescent="0.35">
      <c r="A630" s="2"/>
      <c r="B630" s="305">
        <v>5</v>
      </c>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row>
    <row r="631" spans="1:77" x14ac:dyDescent="0.35">
      <c r="A631" s="2"/>
      <c r="B631" s="305">
        <v>3</v>
      </c>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row>
    <row r="632" spans="1:77" x14ac:dyDescent="0.35">
      <c r="A632" s="2"/>
      <c r="B632" s="305">
        <v>5</v>
      </c>
      <c r="C632" s="300" t="s">
        <v>183</v>
      </c>
      <c r="D632" s="250" t="s">
        <v>179</v>
      </c>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row>
    <row r="633" spans="1:77" x14ac:dyDescent="0.35">
      <c r="A633" s="2"/>
      <c r="B633" s="305">
        <v>3</v>
      </c>
      <c r="C633" s="251" t="s">
        <v>87</v>
      </c>
      <c r="D633" s="219">
        <f>COUNTIFS(B635:B654,5)</f>
        <v>7</v>
      </c>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row>
    <row r="634" spans="1:77" x14ac:dyDescent="0.35">
      <c r="A634" s="2"/>
      <c r="B634" s="305">
        <v>3</v>
      </c>
      <c r="C634" s="251" t="s">
        <v>180</v>
      </c>
      <c r="D634" s="219">
        <f>COUNTIFS(B635:B654,3)</f>
        <v>0</v>
      </c>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row>
    <row r="635" spans="1:77" x14ac:dyDescent="0.35">
      <c r="A635" s="2"/>
      <c r="B635" s="305">
        <v>1</v>
      </c>
      <c r="C635" s="251" t="s">
        <v>181</v>
      </c>
      <c r="D635" s="219">
        <f>COUNTIFS(B635:B654,1)</f>
        <v>13</v>
      </c>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row>
    <row r="636" spans="1:77" x14ac:dyDescent="0.35">
      <c r="A636" s="2"/>
      <c r="B636" s="305">
        <v>1</v>
      </c>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row>
    <row r="637" spans="1:77" x14ac:dyDescent="0.35">
      <c r="A637" s="2"/>
      <c r="B637" s="305">
        <v>1</v>
      </c>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row>
    <row r="638" spans="1:77" x14ac:dyDescent="0.35">
      <c r="A638" s="2"/>
      <c r="B638" s="305">
        <v>1</v>
      </c>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row>
    <row r="639" spans="1:77" x14ac:dyDescent="0.35">
      <c r="A639" s="2"/>
      <c r="B639" s="305">
        <v>1</v>
      </c>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row>
    <row r="640" spans="1:77" x14ac:dyDescent="0.35">
      <c r="A640" s="2"/>
      <c r="B640" s="305">
        <v>1</v>
      </c>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row>
    <row r="641" spans="1:1009 1025:2033 2049:3057 3073:4081 4097:5105 5121:6129 6145:7153 7169:8177 8193:9201 9217:10225 10241:11249 11265:12273 12289:13297 13313:14321 14337:15345 15361:16369" x14ac:dyDescent="0.35">
      <c r="A641" s="2"/>
      <c r="B641" s="305">
        <v>1</v>
      </c>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row>
    <row r="642" spans="1:1009 1025:2033 2049:3057 3073:4081 4097:5105 5121:6129 6145:7153 7169:8177 8193:9201 9217:10225 10241:11249 11265:12273 12289:13297 13313:14321 14337:15345 15361:16369" x14ac:dyDescent="0.35">
      <c r="A642" s="2"/>
      <c r="B642" s="305">
        <v>5</v>
      </c>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row>
    <row r="643" spans="1:1009 1025:2033 2049:3057 3073:4081 4097:5105 5121:6129 6145:7153 7169:8177 8193:9201 9217:10225 10241:11249 11265:12273 12289:13297 13313:14321 14337:15345 15361:16369" x14ac:dyDescent="0.35">
      <c r="A643" s="2"/>
      <c r="B643" s="305">
        <v>1</v>
      </c>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row>
    <row r="644" spans="1:1009 1025:2033 2049:3057 3073:4081 4097:5105 5121:6129 6145:7153 7169:8177 8193:9201 9217:10225 10241:11249 11265:12273 12289:13297 13313:14321 14337:15345 15361:16369" x14ac:dyDescent="0.35">
      <c r="A644" s="2"/>
      <c r="B644" s="305">
        <v>5</v>
      </c>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row>
    <row r="645" spans="1:1009 1025:2033 2049:3057 3073:4081 4097:5105 5121:6129 6145:7153 7169:8177 8193:9201 9217:10225 10241:11249 11265:12273 12289:13297 13313:14321 14337:15345 15361:16369" x14ac:dyDescent="0.35">
      <c r="A645" s="2"/>
      <c r="B645" s="305">
        <v>1</v>
      </c>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row>
    <row r="646" spans="1:1009 1025:2033 2049:3057 3073:4081 4097:5105 5121:6129 6145:7153 7169:8177 8193:9201 9217:10225 10241:11249 11265:12273 12289:13297 13313:14321 14337:15345 15361:16369" x14ac:dyDescent="0.35">
      <c r="A646" s="2"/>
      <c r="B646" s="305">
        <v>5</v>
      </c>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row>
    <row r="647" spans="1:1009 1025:2033 2049:3057 3073:4081 4097:5105 5121:6129 6145:7153 7169:8177 8193:9201 9217:10225 10241:11249 11265:12273 12289:13297 13313:14321 14337:15345 15361:16369" x14ac:dyDescent="0.35">
      <c r="A647" s="2"/>
      <c r="B647" s="305">
        <v>5</v>
      </c>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row>
    <row r="648" spans="1:1009 1025:2033 2049:3057 3073:4081 4097:5105 5121:6129 6145:7153 7169:8177 8193:9201 9217:10225 10241:11249 11265:12273 12289:13297 13313:14321 14337:15345 15361:16369" x14ac:dyDescent="0.35">
      <c r="A648" s="2"/>
      <c r="B648" s="305">
        <v>5</v>
      </c>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row>
    <row r="649" spans="1:1009 1025:2033 2049:3057 3073:4081 4097:5105 5121:6129 6145:7153 7169:8177 8193:9201 9217:10225 10241:11249 11265:12273 12289:13297 13313:14321 14337:15345 15361:16369" x14ac:dyDescent="0.35">
      <c r="A649" s="2"/>
      <c r="B649" s="305">
        <v>1</v>
      </c>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row>
    <row r="650" spans="1:1009 1025:2033 2049:3057 3073:4081 4097:5105 5121:6129 6145:7153 7169:8177 8193:9201 9217:10225 10241:11249 11265:12273 12289:13297 13313:14321 14337:15345 15361:16369" x14ac:dyDescent="0.35">
      <c r="A650" s="2"/>
      <c r="B650" s="305">
        <v>5</v>
      </c>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row>
    <row r="651" spans="1:1009 1025:2033 2049:3057 3073:4081 4097:5105 5121:6129 6145:7153 7169:8177 8193:9201 9217:10225 10241:11249 11265:12273 12289:13297 13313:14321 14337:15345 15361:16369" x14ac:dyDescent="0.35">
      <c r="A651" s="2"/>
      <c r="B651" s="305">
        <v>1</v>
      </c>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row>
    <row r="652" spans="1:1009 1025:2033 2049:3057 3073:4081 4097:5105 5121:6129 6145:7153 7169:8177 8193:9201 9217:10225 10241:11249 11265:12273 12289:13297 13313:14321 14337:15345 15361:16369" x14ac:dyDescent="0.35">
      <c r="A652" s="2"/>
      <c r="B652" s="305">
        <v>1</v>
      </c>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row>
    <row r="653" spans="1:1009 1025:2033 2049:3057 3073:4081 4097:5105 5121:6129 6145:7153 7169:8177 8193:9201 9217:10225 10241:11249 11265:12273 12289:13297 13313:14321 14337:15345 15361:16369" x14ac:dyDescent="0.35">
      <c r="A653" s="2"/>
      <c r="B653" s="305">
        <v>1</v>
      </c>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row>
    <row r="654" spans="1:1009 1025:2033 2049:3057 3073:4081 4097:5105 5121:6129 6145:7153 7169:8177 8193:9201 9217:10225 10241:11249 11265:12273 12289:13297 13313:14321 14337:15345 15361:16369" x14ac:dyDescent="0.35">
      <c r="A654" s="2"/>
      <c r="B654" s="305">
        <v>5</v>
      </c>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row>
    <row r="655" spans="1:1009 1025:2033 2049:3057 3073:4081 4097:5105 5121:6129 6145:7153 7169:8177 8193:9201 9217:10225 10241:11249 11265:12273 12289:13297 13313:14321 14337:15345 15361:16369" x14ac:dyDescent="0.3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row>
    <row r="656" spans="1:1009 1025:2033 2049:3057 3073:4081 4097:5105 5121:6129 6145:7153 7169:8177 8193:9201 9217:10225 10241:11249 11265:12273 12289:13297 13313:14321 14337:15345 15361:16369" s="297" customFormat="1" ht="23.5" x14ac:dyDescent="0.35">
      <c r="A656" s="106"/>
      <c r="Q656" s="106"/>
      <c r="AG656" s="106"/>
      <c r="AW656" s="106"/>
      <c r="BM656" s="106"/>
      <c r="CC656" s="106"/>
      <c r="CS656" s="106"/>
      <c r="DI656" s="106"/>
      <c r="DY656" s="106"/>
      <c r="EO656" s="106"/>
      <c r="FE656" s="106"/>
      <c r="FU656" s="106"/>
      <c r="GK656" s="106"/>
      <c r="HA656" s="106"/>
      <c r="HQ656" s="106"/>
      <c r="IG656" s="106"/>
      <c r="IW656" s="106"/>
      <c r="JM656" s="106"/>
      <c r="KC656" s="106"/>
      <c r="KS656" s="106"/>
      <c r="LI656" s="106"/>
      <c r="LY656" s="106"/>
      <c r="MO656" s="106"/>
      <c r="NE656" s="106"/>
      <c r="NU656" s="106"/>
      <c r="OK656" s="106"/>
      <c r="PA656" s="106"/>
      <c r="PQ656" s="106"/>
      <c r="QG656" s="106"/>
      <c r="QW656" s="106"/>
      <c r="RM656" s="106"/>
      <c r="SC656" s="106"/>
      <c r="SS656" s="106"/>
      <c r="TI656" s="106"/>
      <c r="TY656" s="106"/>
      <c r="UO656" s="106"/>
      <c r="VE656" s="106"/>
      <c r="VU656" s="106"/>
      <c r="WK656" s="106"/>
      <c r="XA656" s="106"/>
      <c r="XQ656" s="106"/>
      <c r="YG656" s="106"/>
      <c r="YW656" s="106"/>
      <c r="ZM656" s="106"/>
      <c r="AAC656" s="106"/>
      <c r="AAS656" s="106"/>
      <c r="ABI656" s="106"/>
      <c r="ABY656" s="106"/>
      <c r="ACO656" s="106"/>
      <c r="ADE656" s="106"/>
      <c r="ADU656" s="106"/>
      <c r="AEK656" s="106"/>
      <c r="AFA656" s="106"/>
      <c r="AFQ656" s="106"/>
      <c r="AGG656" s="106"/>
      <c r="AGW656" s="106"/>
      <c r="AHM656" s="106"/>
      <c r="AIC656" s="106"/>
      <c r="AIS656" s="106"/>
      <c r="AJI656" s="106"/>
      <c r="AJY656" s="106"/>
      <c r="AKO656" s="106"/>
      <c r="ALE656" s="106"/>
      <c r="ALU656" s="106"/>
      <c r="AMK656" s="106"/>
      <c r="ANA656" s="106"/>
      <c r="ANQ656" s="106"/>
      <c r="AOG656" s="106"/>
      <c r="AOW656" s="106"/>
      <c r="APM656" s="106"/>
      <c r="AQC656" s="106"/>
      <c r="AQS656" s="106"/>
      <c r="ARI656" s="106"/>
      <c r="ARY656" s="106"/>
      <c r="ASO656" s="106"/>
      <c r="ATE656" s="106"/>
      <c r="ATU656" s="106"/>
      <c r="AUK656" s="106"/>
      <c r="AVA656" s="106"/>
      <c r="AVQ656" s="106"/>
      <c r="AWG656" s="106"/>
      <c r="AWW656" s="106"/>
      <c r="AXM656" s="106"/>
      <c r="AYC656" s="106"/>
      <c r="AYS656" s="106"/>
      <c r="AZI656" s="106"/>
      <c r="AZY656" s="106"/>
      <c r="BAO656" s="106"/>
      <c r="BBE656" s="106"/>
      <c r="BBU656" s="106"/>
      <c r="BCK656" s="106"/>
      <c r="BDA656" s="106"/>
      <c r="BDQ656" s="106"/>
      <c r="BEG656" s="106"/>
      <c r="BEW656" s="106"/>
      <c r="BFM656" s="106"/>
      <c r="BGC656" s="106"/>
      <c r="BGS656" s="106"/>
      <c r="BHI656" s="106"/>
      <c r="BHY656" s="106"/>
      <c r="BIO656" s="106"/>
      <c r="BJE656" s="106"/>
      <c r="BJU656" s="106"/>
      <c r="BKK656" s="106"/>
      <c r="BLA656" s="106"/>
      <c r="BLQ656" s="106"/>
      <c r="BMG656" s="106"/>
      <c r="BMW656" s="106"/>
      <c r="BNM656" s="106"/>
      <c r="BOC656" s="106"/>
      <c r="BOS656" s="106"/>
      <c r="BPI656" s="106"/>
      <c r="BPY656" s="106"/>
      <c r="BQO656" s="106"/>
      <c r="BRE656" s="106"/>
      <c r="BRU656" s="106"/>
      <c r="BSK656" s="106"/>
      <c r="BTA656" s="106"/>
      <c r="BTQ656" s="106"/>
      <c r="BUG656" s="106"/>
      <c r="BUW656" s="106"/>
      <c r="BVM656" s="106"/>
      <c r="BWC656" s="106"/>
      <c r="BWS656" s="106"/>
      <c r="BXI656" s="106"/>
      <c r="BXY656" s="106"/>
      <c r="BYO656" s="106"/>
      <c r="BZE656" s="106"/>
      <c r="BZU656" s="106"/>
      <c r="CAK656" s="106"/>
      <c r="CBA656" s="106"/>
      <c r="CBQ656" s="106"/>
      <c r="CCG656" s="106"/>
      <c r="CCW656" s="106"/>
      <c r="CDM656" s="106"/>
      <c r="CEC656" s="106"/>
      <c r="CES656" s="106"/>
      <c r="CFI656" s="106"/>
      <c r="CFY656" s="106"/>
      <c r="CGO656" s="106"/>
      <c r="CHE656" s="106"/>
      <c r="CHU656" s="106"/>
      <c r="CIK656" s="106"/>
      <c r="CJA656" s="106"/>
      <c r="CJQ656" s="106"/>
      <c r="CKG656" s="106"/>
      <c r="CKW656" s="106"/>
      <c r="CLM656" s="106"/>
      <c r="CMC656" s="106"/>
      <c r="CMS656" s="106"/>
      <c r="CNI656" s="106"/>
      <c r="CNY656" s="106"/>
      <c r="COO656" s="106"/>
      <c r="CPE656" s="106"/>
      <c r="CPU656" s="106"/>
      <c r="CQK656" s="106"/>
      <c r="CRA656" s="106"/>
      <c r="CRQ656" s="106"/>
      <c r="CSG656" s="106"/>
      <c r="CSW656" s="106"/>
      <c r="CTM656" s="106"/>
      <c r="CUC656" s="106"/>
      <c r="CUS656" s="106"/>
      <c r="CVI656" s="106"/>
      <c r="CVY656" s="106"/>
      <c r="CWO656" s="106"/>
      <c r="CXE656" s="106"/>
      <c r="CXU656" s="106"/>
      <c r="CYK656" s="106"/>
      <c r="CZA656" s="106"/>
      <c r="CZQ656" s="106"/>
      <c r="DAG656" s="106"/>
      <c r="DAW656" s="106"/>
      <c r="DBM656" s="106"/>
      <c r="DCC656" s="106"/>
      <c r="DCS656" s="106"/>
      <c r="DDI656" s="106"/>
      <c r="DDY656" s="106"/>
      <c r="DEO656" s="106"/>
      <c r="DFE656" s="106"/>
      <c r="DFU656" s="106"/>
      <c r="DGK656" s="106"/>
      <c r="DHA656" s="106"/>
      <c r="DHQ656" s="106"/>
      <c r="DIG656" s="106"/>
      <c r="DIW656" s="106"/>
      <c r="DJM656" s="106"/>
      <c r="DKC656" s="106"/>
      <c r="DKS656" s="106"/>
      <c r="DLI656" s="106"/>
      <c r="DLY656" s="106"/>
      <c r="DMO656" s="106"/>
      <c r="DNE656" s="106"/>
      <c r="DNU656" s="106"/>
      <c r="DOK656" s="106"/>
      <c r="DPA656" s="106"/>
      <c r="DPQ656" s="106"/>
      <c r="DQG656" s="106"/>
      <c r="DQW656" s="106"/>
      <c r="DRM656" s="106"/>
      <c r="DSC656" s="106"/>
      <c r="DSS656" s="106"/>
      <c r="DTI656" s="106"/>
      <c r="DTY656" s="106"/>
      <c r="DUO656" s="106"/>
      <c r="DVE656" s="106"/>
      <c r="DVU656" s="106"/>
      <c r="DWK656" s="106"/>
      <c r="DXA656" s="106"/>
      <c r="DXQ656" s="106"/>
      <c r="DYG656" s="106"/>
      <c r="DYW656" s="106"/>
      <c r="DZM656" s="106"/>
      <c r="EAC656" s="106"/>
      <c r="EAS656" s="106"/>
      <c r="EBI656" s="106"/>
      <c r="EBY656" s="106"/>
      <c r="ECO656" s="106"/>
      <c r="EDE656" s="106"/>
      <c r="EDU656" s="106"/>
      <c r="EEK656" s="106"/>
      <c r="EFA656" s="106"/>
      <c r="EFQ656" s="106"/>
      <c r="EGG656" s="106"/>
      <c r="EGW656" s="106"/>
      <c r="EHM656" s="106"/>
      <c r="EIC656" s="106"/>
      <c r="EIS656" s="106"/>
      <c r="EJI656" s="106"/>
      <c r="EJY656" s="106"/>
      <c r="EKO656" s="106"/>
      <c r="ELE656" s="106"/>
      <c r="ELU656" s="106"/>
      <c r="EMK656" s="106"/>
      <c r="ENA656" s="106"/>
      <c r="ENQ656" s="106"/>
      <c r="EOG656" s="106"/>
      <c r="EOW656" s="106"/>
      <c r="EPM656" s="106"/>
      <c r="EQC656" s="106"/>
      <c r="EQS656" s="106"/>
      <c r="ERI656" s="106"/>
      <c r="ERY656" s="106"/>
      <c r="ESO656" s="106"/>
      <c r="ETE656" s="106"/>
      <c r="ETU656" s="106"/>
      <c r="EUK656" s="106"/>
      <c r="EVA656" s="106"/>
      <c r="EVQ656" s="106"/>
      <c r="EWG656" s="106"/>
      <c r="EWW656" s="106"/>
      <c r="EXM656" s="106"/>
      <c r="EYC656" s="106"/>
      <c r="EYS656" s="106"/>
      <c r="EZI656" s="106"/>
      <c r="EZY656" s="106"/>
      <c r="FAO656" s="106"/>
      <c r="FBE656" s="106"/>
      <c r="FBU656" s="106"/>
      <c r="FCK656" s="106"/>
      <c r="FDA656" s="106"/>
      <c r="FDQ656" s="106"/>
      <c r="FEG656" s="106"/>
      <c r="FEW656" s="106"/>
      <c r="FFM656" s="106"/>
      <c r="FGC656" s="106"/>
      <c r="FGS656" s="106"/>
      <c r="FHI656" s="106"/>
      <c r="FHY656" s="106"/>
      <c r="FIO656" s="106"/>
      <c r="FJE656" s="106"/>
      <c r="FJU656" s="106"/>
      <c r="FKK656" s="106"/>
      <c r="FLA656" s="106"/>
      <c r="FLQ656" s="106"/>
      <c r="FMG656" s="106"/>
      <c r="FMW656" s="106"/>
      <c r="FNM656" s="106"/>
      <c r="FOC656" s="106"/>
      <c r="FOS656" s="106"/>
      <c r="FPI656" s="106"/>
      <c r="FPY656" s="106"/>
      <c r="FQO656" s="106"/>
      <c r="FRE656" s="106"/>
      <c r="FRU656" s="106"/>
      <c r="FSK656" s="106"/>
      <c r="FTA656" s="106"/>
      <c r="FTQ656" s="106"/>
      <c r="FUG656" s="106"/>
      <c r="FUW656" s="106"/>
      <c r="FVM656" s="106"/>
      <c r="FWC656" s="106"/>
      <c r="FWS656" s="106"/>
      <c r="FXI656" s="106"/>
      <c r="FXY656" s="106"/>
      <c r="FYO656" s="106"/>
      <c r="FZE656" s="106"/>
      <c r="FZU656" s="106"/>
      <c r="GAK656" s="106"/>
      <c r="GBA656" s="106"/>
      <c r="GBQ656" s="106"/>
      <c r="GCG656" s="106"/>
      <c r="GCW656" s="106"/>
      <c r="GDM656" s="106"/>
      <c r="GEC656" s="106"/>
      <c r="GES656" s="106"/>
      <c r="GFI656" s="106"/>
      <c r="GFY656" s="106"/>
      <c r="GGO656" s="106"/>
      <c r="GHE656" s="106"/>
      <c r="GHU656" s="106"/>
      <c r="GIK656" s="106"/>
      <c r="GJA656" s="106"/>
      <c r="GJQ656" s="106"/>
      <c r="GKG656" s="106"/>
      <c r="GKW656" s="106"/>
      <c r="GLM656" s="106"/>
      <c r="GMC656" s="106"/>
      <c r="GMS656" s="106"/>
      <c r="GNI656" s="106"/>
      <c r="GNY656" s="106"/>
      <c r="GOO656" s="106"/>
      <c r="GPE656" s="106"/>
      <c r="GPU656" s="106"/>
      <c r="GQK656" s="106"/>
      <c r="GRA656" s="106"/>
      <c r="GRQ656" s="106"/>
      <c r="GSG656" s="106"/>
      <c r="GSW656" s="106"/>
      <c r="GTM656" s="106"/>
      <c r="GUC656" s="106"/>
      <c r="GUS656" s="106"/>
      <c r="GVI656" s="106"/>
      <c r="GVY656" s="106"/>
      <c r="GWO656" s="106"/>
      <c r="GXE656" s="106"/>
      <c r="GXU656" s="106"/>
      <c r="GYK656" s="106"/>
      <c r="GZA656" s="106"/>
      <c r="GZQ656" s="106"/>
      <c r="HAG656" s="106"/>
      <c r="HAW656" s="106"/>
      <c r="HBM656" s="106"/>
      <c r="HCC656" s="106"/>
      <c r="HCS656" s="106"/>
      <c r="HDI656" s="106"/>
      <c r="HDY656" s="106"/>
      <c r="HEO656" s="106"/>
      <c r="HFE656" s="106"/>
      <c r="HFU656" s="106"/>
      <c r="HGK656" s="106"/>
      <c r="HHA656" s="106"/>
      <c r="HHQ656" s="106"/>
      <c r="HIG656" s="106"/>
      <c r="HIW656" s="106"/>
      <c r="HJM656" s="106"/>
      <c r="HKC656" s="106"/>
      <c r="HKS656" s="106"/>
      <c r="HLI656" s="106"/>
      <c r="HLY656" s="106"/>
      <c r="HMO656" s="106"/>
      <c r="HNE656" s="106"/>
      <c r="HNU656" s="106"/>
      <c r="HOK656" s="106"/>
      <c r="HPA656" s="106"/>
      <c r="HPQ656" s="106"/>
      <c r="HQG656" s="106"/>
      <c r="HQW656" s="106"/>
      <c r="HRM656" s="106"/>
      <c r="HSC656" s="106"/>
      <c r="HSS656" s="106"/>
      <c r="HTI656" s="106"/>
      <c r="HTY656" s="106"/>
      <c r="HUO656" s="106"/>
      <c r="HVE656" s="106"/>
      <c r="HVU656" s="106"/>
      <c r="HWK656" s="106"/>
      <c r="HXA656" s="106"/>
      <c r="HXQ656" s="106"/>
      <c r="HYG656" s="106"/>
      <c r="HYW656" s="106"/>
      <c r="HZM656" s="106"/>
      <c r="IAC656" s="106"/>
      <c r="IAS656" s="106"/>
      <c r="IBI656" s="106"/>
      <c r="IBY656" s="106"/>
      <c r="ICO656" s="106"/>
      <c r="IDE656" s="106"/>
      <c r="IDU656" s="106"/>
      <c r="IEK656" s="106"/>
      <c r="IFA656" s="106"/>
      <c r="IFQ656" s="106"/>
      <c r="IGG656" s="106"/>
      <c r="IGW656" s="106"/>
      <c r="IHM656" s="106"/>
      <c r="IIC656" s="106"/>
      <c r="IIS656" s="106"/>
      <c r="IJI656" s="106"/>
      <c r="IJY656" s="106"/>
      <c r="IKO656" s="106"/>
      <c r="ILE656" s="106"/>
      <c r="ILU656" s="106"/>
      <c r="IMK656" s="106"/>
      <c r="INA656" s="106"/>
      <c r="INQ656" s="106"/>
      <c r="IOG656" s="106"/>
      <c r="IOW656" s="106"/>
      <c r="IPM656" s="106"/>
      <c r="IQC656" s="106"/>
      <c r="IQS656" s="106"/>
      <c r="IRI656" s="106"/>
      <c r="IRY656" s="106"/>
      <c r="ISO656" s="106"/>
      <c r="ITE656" s="106"/>
      <c r="ITU656" s="106"/>
      <c r="IUK656" s="106"/>
      <c r="IVA656" s="106"/>
      <c r="IVQ656" s="106"/>
      <c r="IWG656" s="106"/>
      <c r="IWW656" s="106"/>
      <c r="IXM656" s="106"/>
      <c r="IYC656" s="106"/>
      <c r="IYS656" s="106"/>
      <c r="IZI656" s="106"/>
      <c r="IZY656" s="106"/>
      <c r="JAO656" s="106"/>
      <c r="JBE656" s="106"/>
      <c r="JBU656" s="106"/>
      <c r="JCK656" s="106"/>
      <c r="JDA656" s="106"/>
      <c r="JDQ656" s="106"/>
      <c r="JEG656" s="106"/>
      <c r="JEW656" s="106"/>
      <c r="JFM656" s="106"/>
      <c r="JGC656" s="106"/>
      <c r="JGS656" s="106"/>
      <c r="JHI656" s="106"/>
      <c r="JHY656" s="106"/>
      <c r="JIO656" s="106"/>
      <c r="JJE656" s="106"/>
      <c r="JJU656" s="106"/>
      <c r="JKK656" s="106"/>
      <c r="JLA656" s="106"/>
      <c r="JLQ656" s="106"/>
      <c r="JMG656" s="106"/>
      <c r="JMW656" s="106"/>
      <c r="JNM656" s="106"/>
      <c r="JOC656" s="106"/>
      <c r="JOS656" s="106"/>
      <c r="JPI656" s="106"/>
      <c r="JPY656" s="106"/>
      <c r="JQO656" s="106"/>
      <c r="JRE656" s="106"/>
      <c r="JRU656" s="106"/>
      <c r="JSK656" s="106"/>
      <c r="JTA656" s="106"/>
      <c r="JTQ656" s="106"/>
      <c r="JUG656" s="106"/>
      <c r="JUW656" s="106"/>
      <c r="JVM656" s="106"/>
      <c r="JWC656" s="106"/>
      <c r="JWS656" s="106"/>
      <c r="JXI656" s="106"/>
      <c r="JXY656" s="106"/>
      <c r="JYO656" s="106"/>
      <c r="JZE656" s="106"/>
      <c r="JZU656" s="106"/>
      <c r="KAK656" s="106"/>
      <c r="KBA656" s="106"/>
      <c r="KBQ656" s="106"/>
      <c r="KCG656" s="106"/>
      <c r="KCW656" s="106"/>
      <c r="KDM656" s="106"/>
      <c r="KEC656" s="106"/>
      <c r="KES656" s="106"/>
      <c r="KFI656" s="106"/>
      <c r="KFY656" s="106"/>
      <c r="KGO656" s="106"/>
      <c r="KHE656" s="106"/>
      <c r="KHU656" s="106"/>
      <c r="KIK656" s="106"/>
      <c r="KJA656" s="106"/>
      <c r="KJQ656" s="106"/>
      <c r="KKG656" s="106"/>
      <c r="KKW656" s="106"/>
      <c r="KLM656" s="106"/>
      <c r="KMC656" s="106"/>
      <c r="KMS656" s="106"/>
      <c r="KNI656" s="106"/>
      <c r="KNY656" s="106"/>
      <c r="KOO656" s="106"/>
      <c r="KPE656" s="106"/>
      <c r="KPU656" s="106"/>
      <c r="KQK656" s="106"/>
      <c r="KRA656" s="106"/>
      <c r="KRQ656" s="106"/>
      <c r="KSG656" s="106"/>
      <c r="KSW656" s="106"/>
      <c r="KTM656" s="106"/>
      <c r="KUC656" s="106"/>
      <c r="KUS656" s="106"/>
      <c r="KVI656" s="106"/>
      <c r="KVY656" s="106"/>
      <c r="KWO656" s="106"/>
      <c r="KXE656" s="106"/>
      <c r="KXU656" s="106"/>
      <c r="KYK656" s="106"/>
      <c r="KZA656" s="106"/>
      <c r="KZQ656" s="106"/>
      <c r="LAG656" s="106"/>
      <c r="LAW656" s="106"/>
      <c r="LBM656" s="106"/>
      <c r="LCC656" s="106"/>
      <c r="LCS656" s="106"/>
      <c r="LDI656" s="106"/>
      <c r="LDY656" s="106"/>
      <c r="LEO656" s="106"/>
      <c r="LFE656" s="106"/>
      <c r="LFU656" s="106"/>
      <c r="LGK656" s="106"/>
      <c r="LHA656" s="106"/>
      <c r="LHQ656" s="106"/>
      <c r="LIG656" s="106"/>
      <c r="LIW656" s="106"/>
      <c r="LJM656" s="106"/>
      <c r="LKC656" s="106"/>
      <c r="LKS656" s="106"/>
      <c r="LLI656" s="106"/>
      <c r="LLY656" s="106"/>
      <c r="LMO656" s="106"/>
      <c r="LNE656" s="106"/>
      <c r="LNU656" s="106"/>
      <c r="LOK656" s="106"/>
      <c r="LPA656" s="106"/>
      <c r="LPQ656" s="106"/>
      <c r="LQG656" s="106"/>
      <c r="LQW656" s="106"/>
      <c r="LRM656" s="106"/>
      <c r="LSC656" s="106"/>
      <c r="LSS656" s="106"/>
      <c r="LTI656" s="106"/>
      <c r="LTY656" s="106"/>
      <c r="LUO656" s="106"/>
      <c r="LVE656" s="106"/>
      <c r="LVU656" s="106"/>
      <c r="LWK656" s="106"/>
      <c r="LXA656" s="106"/>
      <c r="LXQ656" s="106"/>
      <c r="LYG656" s="106"/>
      <c r="LYW656" s="106"/>
      <c r="LZM656" s="106"/>
      <c r="MAC656" s="106"/>
      <c r="MAS656" s="106"/>
      <c r="MBI656" s="106"/>
      <c r="MBY656" s="106"/>
      <c r="MCO656" s="106"/>
      <c r="MDE656" s="106"/>
      <c r="MDU656" s="106"/>
      <c r="MEK656" s="106"/>
      <c r="MFA656" s="106"/>
      <c r="MFQ656" s="106"/>
      <c r="MGG656" s="106"/>
      <c r="MGW656" s="106"/>
      <c r="MHM656" s="106"/>
      <c r="MIC656" s="106"/>
      <c r="MIS656" s="106"/>
      <c r="MJI656" s="106"/>
      <c r="MJY656" s="106"/>
      <c r="MKO656" s="106"/>
      <c r="MLE656" s="106"/>
      <c r="MLU656" s="106"/>
      <c r="MMK656" s="106"/>
      <c r="MNA656" s="106"/>
      <c r="MNQ656" s="106"/>
      <c r="MOG656" s="106"/>
      <c r="MOW656" s="106"/>
      <c r="MPM656" s="106"/>
      <c r="MQC656" s="106"/>
      <c r="MQS656" s="106"/>
      <c r="MRI656" s="106"/>
      <c r="MRY656" s="106"/>
      <c r="MSO656" s="106"/>
      <c r="MTE656" s="106"/>
      <c r="MTU656" s="106"/>
      <c r="MUK656" s="106"/>
      <c r="MVA656" s="106"/>
      <c r="MVQ656" s="106"/>
      <c r="MWG656" s="106"/>
      <c r="MWW656" s="106"/>
      <c r="MXM656" s="106"/>
      <c r="MYC656" s="106"/>
      <c r="MYS656" s="106"/>
      <c r="MZI656" s="106"/>
      <c r="MZY656" s="106"/>
      <c r="NAO656" s="106"/>
      <c r="NBE656" s="106"/>
      <c r="NBU656" s="106"/>
      <c r="NCK656" s="106"/>
      <c r="NDA656" s="106"/>
      <c r="NDQ656" s="106"/>
      <c r="NEG656" s="106"/>
      <c r="NEW656" s="106"/>
      <c r="NFM656" s="106"/>
      <c r="NGC656" s="106"/>
      <c r="NGS656" s="106"/>
      <c r="NHI656" s="106"/>
      <c r="NHY656" s="106"/>
      <c r="NIO656" s="106"/>
      <c r="NJE656" s="106"/>
      <c r="NJU656" s="106"/>
      <c r="NKK656" s="106"/>
      <c r="NLA656" s="106"/>
      <c r="NLQ656" s="106"/>
      <c r="NMG656" s="106"/>
      <c r="NMW656" s="106"/>
      <c r="NNM656" s="106"/>
      <c r="NOC656" s="106"/>
      <c r="NOS656" s="106"/>
      <c r="NPI656" s="106"/>
      <c r="NPY656" s="106"/>
      <c r="NQO656" s="106"/>
      <c r="NRE656" s="106"/>
      <c r="NRU656" s="106"/>
      <c r="NSK656" s="106"/>
      <c r="NTA656" s="106"/>
      <c r="NTQ656" s="106"/>
      <c r="NUG656" s="106"/>
      <c r="NUW656" s="106"/>
      <c r="NVM656" s="106"/>
      <c r="NWC656" s="106"/>
      <c r="NWS656" s="106"/>
      <c r="NXI656" s="106"/>
      <c r="NXY656" s="106"/>
      <c r="NYO656" s="106"/>
      <c r="NZE656" s="106"/>
      <c r="NZU656" s="106"/>
      <c r="OAK656" s="106"/>
      <c r="OBA656" s="106"/>
      <c r="OBQ656" s="106"/>
      <c r="OCG656" s="106"/>
      <c r="OCW656" s="106"/>
      <c r="ODM656" s="106"/>
      <c r="OEC656" s="106"/>
      <c r="OES656" s="106"/>
      <c r="OFI656" s="106"/>
      <c r="OFY656" s="106"/>
      <c r="OGO656" s="106"/>
      <c r="OHE656" s="106"/>
      <c r="OHU656" s="106"/>
      <c r="OIK656" s="106"/>
      <c r="OJA656" s="106"/>
      <c r="OJQ656" s="106"/>
      <c r="OKG656" s="106"/>
      <c r="OKW656" s="106"/>
      <c r="OLM656" s="106"/>
      <c r="OMC656" s="106"/>
      <c r="OMS656" s="106"/>
      <c r="ONI656" s="106"/>
      <c r="ONY656" s="106"/>
      <c r="OOO656" s="106"/>
      <c r="OPE656" s="106"/>
      <c r="OPU656" s="106"/>
      <c r="OQK656" s="106"/>
      <c r="ORA656" s="106"/>
      <c r="ORQ656" s="106"/>
      <c r="OSG656" s="106"/>
      <c r="OSW656" s="106"/>
      <c r="OTM656" s="106"/>
      <c r="OUC656" s="106"/>
      <c r="OUS656" s="106"/>
      <c r="OVI656" s="106"/>
      <c r="OVY656" s="106"/>
      <c r="OWO656" s="106"/>
      <c r="OXE656" s="106"/>
      <c r="OXU656" s="106"/>
      <c r="OYK656" s="106"/>
      <c r="OZA656" s="106"/>
      <c r="OZQ656" s="106"/>
      <c r="PAG656" s="106"/>
      <c r="PAW656" s="106"/>
      <c r="PBM656" s="106"/>
      <c r="PCC656" s="106"/>
      <c r="PCS656" s="106"/>
      <c r="PDI656" s="106"/>
      <c r="PDY656" s="106"/>
      <c r="PEO656" s="106"/>
      <c r="PFE656" s="106"/>
      <c r="PFU656" s="106"/>
      <c r="PGK656" s="106"/>
      <c r="PHA656" s="106"/>
      <c r="PHQ656" s="106"/>
      <c r="PIG656" s="106"/>
      <c r="PIW656" s="106"/>
      <c r="PJM656" s="106"/>
      <c r="PKC656" s="106"/>
      <c r="PKS656" s="106"/>
      <c r="PLI656" s="106"/>
      <c r="PLY656" s="106"/>
      <c r="PMO656" s="106"/>
      <c r="PNE656" s="106"/>
      <c r="PNU656" s="106"/>
      <c r="POK656" s="106"/>
      <c r="PPA656" s="106"/>
      <c r="PPQ656" s="106"/>
      <c r="PQG656" s="106"/>
      <c r="PQW656" s="106"/>
      <c r="PRM656" s="106"/>
      <c r="PSC656" s="106"/>
      <c r="PSS656" s="106"/>
      <c r="PTI656" s="106"/>
      <c r="PTY656" s="106"/>
      <c r="PUO656" s="106"/>
      <c r="PVE656" s="106"/>
      <c r="PVU656" s="106"/>
      <c r="PWK656" s="106"/>
      <c r="PXA656" s="106"/>
      <c r="PXQ656" s="106"/>
      <c r="PYG656" s="106"/>
      <c r="PYW656" s="106"/>
      <c r="PZM656" s="106"/>
      <c r="QAC656" s="106"/>
      <c r="QAS656" s="106"/>
      <c r="QBI656" s="106"/>
      <c r="QBY656" s="106"/>
      <c r="QCO656" s="106"/>
      <c r="QDE656" s="106"/>
      <c r="QDU656" s="106"/>
      <c r="QEK656" s="106"/>
      <c r="QFA656" s="106"/>
      <c r="QFQ656" s="106"/>
      <c r="QGG656" s="106"/>
      <c r="QGW656" s="106"/>
      <c r="QHM656" s="106"/>
      <c r="QIC656" s="106"/>
      <c r="QIS656" s="106"/>
      <c r="QJI656" s="106"/>
      <c r="QJY656" s="106"/>
      <c r="QKO656" s="106"/>
      <c r="QLE656" s="106"/>
      <c r="QLU656" s="106"/>
      <c r="QMK656" s="106"/>
      <c r="QNA656" s="106"/>
      <c r="QNQ656" s="106"/>
      <c r="QOG656" s="106"/>
      <c r="QOW656" s="106"/>
      <c r="QPM656" s="106"/>
      <c r="QQC656" s="106"/>
      <c r="QQS656" s="106"/>
      <c r="QRI656" s="106"/>
      <c r="QRY656" s="106"/>
      <c r="QSO656" s="106"/>
      <c r="QTE656" s="106"/>
      <c r="QTU656" s="106"/>
      <c r="QUK656" s="106"/>
      <c r="QVA656" s="106"/>
      <c r="QVQ656" s="106"/>
      <c r="QWG656" s="106"/>
      <c r="QWW656" s="106"/>
      <c r="QXM656" s="106"/>
      <c r="QYC656" s="106"/>
      <c r="QYS656" s="106"/>
      <c r="QZI656" s="106"/>
      <c r="QZY656" s="106"/>
      <c r="RAO656" s="106"/>
      <c r="RBE656" s="106"/>
      <c r="RBU656" s="106"/>
      <c r="RCK656" s="106"/>
      <c r="RDA656" s="106"/>
      <c r="RDQ656" s="106"/>
      <c r="REG656" s="106"/>
      <c r="REW656" s="106"/>
      <c r="RFM656" s="106"/>
      <c r="RGC656" s="106"/>
      <c r="RGS656" s="106"/>
      <c r="RHI656" s="106"/>
      <c r="RHY656" s="106"/>
      <c r="RIO656" s="106"/>
      <c r="RJE656" s="106"/>
      <c r="RJU656" s="106"/>
      <c r="RKK656" s="106"/>
      <c r="RLA656" s="106"/>
      <c r="RLQ656" s="106"/>
      <c r="RMG656" s="106"/>
      <c r="RMW656" s="106"/>
      <c r="RNM656" s="106"/>
      <c r="ROC656" s="106"/>
      <c r="ROS656" s="106"/>
      <c r="RPI656" s="106"/>
      <c r="RPY656" s="106"/>
      <c r="RQO656" s="106"/>
      <c r="RRE656" s="106"/>
      <c r="RRU656" s="106"/>
      <c r="RSK656" s="106"/>
      <c r="RTA656" s="106"/>
      <c r="RTQ656" s="106"/>
      <c r="RUG656" s="106"/>
      <c r="RUW656" s="106"/>
      <c r="RVM656" s="106"/>
      <c r="RWC656" s="106"/>
      <c r="RWS656" s="106"/>
      <c r="RXI656" s="106"/>
      <c r="RXY656" s="106"/>
      <c r="RYO656" s="106"/>
      <c r="RZE656" s="106"/>
      <c r="RZU656" s="106"/>
      <c r="SAK656" s="106"/>
      <c r="SBA656" s="106"/>
      <c r="SBQ656" s="106"/>
      <c r="SCG656" s="106"/>
      <c r="SCW656" s="106"/>
      <c r="SDM656" s="106"/>
      <c r="SEC656" s="106"/>
      <c r="SES656" s="106"/>
      <c r="SFI656" s="106"/>
      <c r="SFY656" s="106"/>
      <c r="SGO656" s="106"/>
      <c r="SHE656" s="106"/>
      <c r="SHU656" s="106"/>
      <c r="SIK656" s="106"/>
      <c r="SJA656" s="106"/>
      <c r="SJQ656" s="106"/>
      <c r="SKG656" s="106"/>
      <c r="SKW656" s="106"/>
      <c r="SLM656" s="106"/>
      <c r="SMC656" s="106"/>
      <c r="SMS656" s="106"/>
      <c r="SNI656" s="106"/>
      <c r="SNY656" s="106"/>
      <c r="SOO656" s="106"/>
      <c r="SPE656" s="106"/>
      <c r="SPU656" s="106"/>
      <c r="SQK656" s="106"/>
      <c r="SRA656" s="106"/>
      <c r="SRQ656" s="106"/>
      <c r="SSG656" s="106"/>
      <c r="SSW656" s="106"/>
      <c r="STM656" s="106"/>
      <c r="SUC656" s="106"/>
      <c r="SUS656" s="106"/>
      <c r="SVI656" s="106"/>
      <c r="SVY656" s="106"/>
      <c r="SWO656" s="106"/>
      <c r="SXE656" s="106"/>
      <c r="SXU656" s="106"/>
      <c r="SYK656" s="106"/>
      <c r="SZA656" s="106"/>
      <c r="SZQ656" s="106"/>
      <c r="TAG656" s="106"/>
      <c r="TAW656" s="106"/>
      <c r="TBM656" s="106"/>
      <c r="TCC656" s="106"/>
      <c r="TCS656" s="106"/>
      <c r="TDI656" s="106"/>
      <c r="TDY656" s="106"/>
      <c r="TEO656" s="106"/>
      <c r="TFE656" s="106"/>
      <c r="TFU656" s="106"/>
      <c r="TGK656" s="106"/>
      <c r="THA656" s="106"/>
      <c r="THQ656" s="106"/>
      <c r="TIG656" s="106"/>
      <c r="TIW656" s="106"/>
      <c r="TJM656" s="106"/>
      <c r="TKC656" s="106"/>
      <c r="TKS656" s="106"/>
      <c r="TLI656" s="106"/>
      <c r="TLY656" s="106"/>
      <c r="TMO656" s="106"/>
      <c r="TNE656" s="106"/>
      <c r="TNU656" s="106"/>
      <c r="TOK656" s="106"/>
      <c r="TPA656" s="106"/>
      <c r="TPQ656" s="106"/>
      <c r="TQG656" s="106"/>
      <c r="TQW656" s="106"/>
      <c r="TRM656" s="106"/>
      <c r="TSC656" s="106"/>
      <c r="TSS656" s="106"/>
      <c r="TTI656" s="106"/>
      <c r="TTY656" s="106"/>
      <c r="TUO656" s="106"/>
      <c r="TVE656" s="106"/>
      <c r="TVU656" s="106"/>
      <c r="TWK656" s="106"/>
      <c r="TXA656" s="106"/>
      <c r="TXQ656" s="106"/>
      <c r="TYG656" s="106"/>
      <c r="TYW656" s="106"/>
      <c r="TZM656" s="106"/>
      <c r="UAC656" s="106"/>
      <c r="UAS656" s="106"/>
      <c r="UBI656" s="106"/>
      <c r="UBY656" s="106"/>
      <c r="UCO656" s="106"/>
      <c r="UDE656" s="106"/>
      <c r="UDU656" s="106"/>
      <c r="UEK656" s="106"/>
      <c r="UFA656" s="106"/>
      <c r="UFQ656" s="106"/>
      <c r="UGG656" s="106"/>
      <c r="UGW656" s="106"/>
      <c r="UHM656" s="106"/>
      <c r="UIC656" s="106"/>
      <c r="UIS656" s="106"/>
      <c r="UJI656" s="106"/>
      <c r="UJY656" s="106"/>
      <c r="UKO656" s="106"/>
      <c r="ULE656" s="106"/>
      <c r="ULU656" s="106"/>
      <c r="UMK656" s="106"/>
      <c r="UNA656" s="106"/>
      <c r="UNQ656" s="106"/>
      <c r="UOG656" s="106"/>
      <c r="UOW656" s="106"/>
      <c r="UPM656" s="106"/>
      <c r="UQC656" s="106"/>
      <c r="UQS656" s="106"/>
      <c r="URI656" s="106"/>
      <c r="URY656" s="106"/>
      <c r="USO656" s="106"/>
      <c r="UTE656" s="106"/>
      <c r="UTU656" s="106"/>
      <c r="UUK656" s="106"/>
      <c r="UVA656" s="106"/>
      <c r="UVQ656" s="106"/>
      <c r="UWG656" s="106"/>
      <c r="UWW656" s="106"/>
      <c r="UXM656" s="106"/>
      <c r="UYC656" s="106"/>
      <c r="UYS656" s="106"/>
      <c r="UZI656" s="106"/>
      <c r="UZY656" s="106"/>
      <c r="VAO656" s="106"/>
      <c r="VBE656" s="106"/>
      <c r="VBU656" s="106"/>
      <c r="VCK656" s="106"/>
      <c r="VDA656" s="106"/>
      <c r="VDQ656" s="106"/>
      <c r="VEG656" s="106"/>
      <c r="VEW656" s="106"/>
      <c r="VFM656" s="106"/>
      <c r="VGC656" s="106"/>
      <c r="VGS656" s="106"/>
      <c r="VHI656" s="106"/>
      <c r="VHY656" s="106"/>
      <c r="VIO656" s="106"/>
      <c r="VJE656" s="106"/>
      <c r="VJU656" s="106"/>
      <c r="VKK656" s="106"/>
      <c r="VLA656" s="106"/>
      <c r="VLQ656" s="106"/>
      <c r="VMG656" s="106"/>
      <c r="VMW656" s="106"/>
      <c r="VNM656" s="106"/>
      <c r="VOC656" s="106"/>
      <c r="VOS656" s="106"/>
      <c r="VPI656" s="106"/>
      <c r="VPY656" s="106"/>
      <c r="VQO656" s="106"/>
      <c r="VRE656" s="106"/>
      <c r="VRU656" s="106"/>
      <c r="VSK656" s="106"/>
      <c r="VTA656" s="106"/>
      <c r="VTQ656" s="106"/>
      <c r="VUG656" s="106"/>
      <c r="VUW656" s="106"/>
      <c r="VVM656" s="106"/>
      <c r="VWC656" s="106"/>
      <c r="VWS656" s="106"/>
      <c r="VXI656" s="106"/>
      <c r="VXY656" s="106"/>
      <c r="VYO656" s="106"/>
      <c r="VZE656" s="106"/>
      <c r="VZU656" s="106"/>
      <c r="WAK656" s="106"/>
      <c r="WBA656" s="106"/>
      <c r="WBQ656" s="106"/>
      <c r="WCG656" s="106"/>
      <c r="WCW656" s="106"/>
      <c r="WDM656" s="106"/>
      <c r="WEC656" s="106"/>
      <c r="WES656" s="106"/>
      <c r="WFI656" s="106"/>
      <c r="WFY656" s="106"/>
      <c r="WGO656" s="106"/>
      <c r="WHE656" s="106"/>
      <c r="WHU656" s="106"/>
      <c r="WIK656" s="106"/>
      <c r="WJA656" s="106"/>
      <c r="WJQ656" s="106"/>
      <c r="WKG656" s="106"/>
      <c r="WKW656" s="106"/>
      <c r="WLM656" s="106"/>
      <c r="WMC656" s="106"/>
      <c r="WMS656" s="106"/>
      <c r="WNI656" s="106"/>
      <c r="WNY656" s="106"/>
      <c r="WOO656" s="106"/>
      <c r="WPE656" s="106"/>
      <c r="WPU656" s="106"/>
      <c r="WQK656" s="106"/>
      <c r="WRA656" s="106"/>
      <c r="WRQ656" s="106"/>
      <c r="WSG656" s="106"/>
      <c r="WSW656" s="106"/>
      <c r="WTM656" s="106"/>
      <c r="WUC656" s="106"/>
      <c r="WUS656" s="106"/>
      <c r="WVI656" s="106"/>
      <c r="WVY656" s="106"/>
      <c r="WWO656" s="106"/>
      <c r="WXE656" s="106"/>
      <c r="WXU656" s="106"/>
      <c r="WYK656" s="106"/>
      <c r="WZA656" s="106"/>
      <c r="WZQ656" s="106"/>
      <c r="XAG656" s="106"/>
      <c r="XAW656" s="106"/>
      <c r="XBM656" s="106"/>
      <c r="XCC656" s="106"/>
      <c r="XCS656" s="106"/>
      <c r="XDI656" s="106"/>
      <c r="XDY656" s="106"/>
      <c r="XEO656" s="106"/>
    </row>
    <row r="657" spans="1:77" hidden="1" x14ac:dyDescent="0.3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row>
    <row r="658" spans="1:77" hidden="1" x14ac:dyDescent="0.3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row>
    <row r="659" spans="1:77" hidden="1" x14ac:dyDescent="0.3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row>
    <row r="660" spans="1:77" hidden="1" x14ac:dyDescent="0.3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row>
    <row r="661" spans="1:77" hidden="1" x14ac:dyDescent="0.3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row>
    <row r="662" spans="1:77" hidden="1" x14ac:dyDescent="0.3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row>
    <row r="663" spans="1:77" hidden="1" x14ac:dyDescent="0.3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row>
    <row r="664" spans="1:77" hidden="1" x14ac:dyDescent="0.3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row>
    <row r="665" spans="1:77" hidden="1" x14ac:dyDescent="0.3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row>
    <row r="666" spans="1:77" hidden="1" x14ac:dyDescent="0.3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row>
    <row r="667" spans="1:77" hidden="1" x14ac:dyDescent="0.3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row>
    <row r="668" spans="1:77" hidden="1" x14ac:dyDescent="0.3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row>
    <row r="669" spans="1:77" hidden="1" x14ac:dyDescent="0.3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row>
    <row r="670" spans="1:77" hidden="1" x14ac:dyDescent="0.3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row>
    <row r="671" spans="1:77" hidden="1" x14ac:dyDescent="0.3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row>
    <row r="672" spans="1:77" hidden="1" x14ac:dyDescent="0.3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row>
    <row r="673" spans="1:77" hidden="1" x14ac:dyDescent="0.3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row>
    <row r="674" spans="1:77" hidden="1" x14ac:dyDescent="0.3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row>
    <row r="675" spans="1:77" hidden="1" x14ac:dyDescent="0.3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row>
    <row r="676" spans="1:77" hidden="1" x14ac:dyDescent="0.3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row>
    <row r="677" spans="1:77" hidden="1" x14ac:dyDescent="0.3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row>
    <row r="678" spans="1:77" hidden="1" x14ac:dyDescent="0.3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row>
    <row r="679" spans="1:77" hidden="1" x14ac:dyDescent="0.3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row>
    <row r="680" spans="1:77" hidden="1" x14ac:dyDescent="0.3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row>
    <row r="681" spans="1:77" hidden="1" x14ac:dyDescent="0.3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row>
    <row r="682" spans="1:77" hidden="1" x14ac:dyDescent="0.3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row>
    <row r="683" spans="1:77" hidden="1" x14ac:dyDescent="0.3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row>
    <row r="684" spans="1:77" hidden="1" x14ac:dyDescent="0.3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row>
    <row r="685" spans="1:77" hidden="1" x14ac:dyDescent="0.3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row>
    <row r="686" spans="1:77" hidden="1" x14ac:dyDescent="0.3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row>
    <row r="687" spans="1:77" hidden="1" x14ac:dyDescent="0.3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row>
    <row r="688" spans="1:77" hidden="1" x14ac:dyDescent="0.3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row>
    <row r="689" spans="1:77" hidden="1" x14ac:dyDescent="0.3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row>
    <row r="690" spans="1:77" hidden="1" x14ac:dyDescent="0.3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row>
    <row r="691" spans="1:77" hidden="1" x14ac:dyDescent="0.3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row>
    <row r="692" spans="1:77" hidden="1" x14ac:dyDescent="0.3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row>
    <row r="693" spans="1:77" hidden="1" x14ac:dyDescent="0.3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row>
    <row r="694" spans="1:77" hidden="1" x14ac:dyDescent="0.3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row>
    <row r="695" spans="1:77" hidden="1" x14ac:dyDescent="0.3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row>
    <row r="696" spans="1:77" hidden="1" x14ac:dyDescent="0.3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row>
    <row r="697" spans="1:77" hidden="1" x14ac:dyDescent="0.3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row>
    <row r="698" spans="1:77" hidden="1" x14ac:dyDescent="0.3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row>
    <row r="699" spans="1:77" hidden="1" x14ac:dyDescent="0.3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row>
    <row r="700" spans="1:77" hidden="1" x14ac:dyDescent="0.3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row>
    <row r="701" spans="1:77" hidden="1" x14ac:dyDescent="0.3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row>
    <row r="702" spans="1:77" hidden="1" x14ac:dyDescent="0.3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row>
    <row r="703" spans="1:77" hidden="1" x14ac:dyDescent="0.3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row>
    <row r="704" spans="1:77" hidden="1" x14ac:dyDescent="0.3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row>
    <row r="705" spans="1:77" hidden="1" x14ac:dyDescent="0.3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row>
    <row r="706" spans="1:77" hidden="1" x14ac:dyDescent="0.3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row>
    <row r="707" spans="1:77" hidden="1" x14ac:dyDescent="0.3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row>
    <row r="708" spans="1:77" hidden="1" x14ac:dyDescent="0.3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row>
    <row r="709" spans="1:77" hidden="1" x14ac:dyDescent="0.3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row>
    <row r="710" spans="1:77" hidden="1" x14ac:dyDescent="0.3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row>
    <row r="711" spans="1:77" hidden="1" x14ac:dyDescent="0.3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row>
    <row r="712" spans="1:77" hidden="1" x14ac:dyDescent="0.3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row>
    <row r="713" spans="1:77" hidden="1" x14ac:dyDescent="0.3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row>
    <row r="714" spans="1:77" hidden="1" x14ac:dyDescent="0.3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row>
    <row r="715" spans="1:77" hidden="1" x14ac:dyDescent="0.3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row>
    <row r="716" spans="1:77" hidden="1" x14ac:dyDescent="0.3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row>
    <row r="717" spans="1:77" hidden="1" x14ac:dyDescent="0.3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row>
    <row r="718" spans="1:77" hidden="1" x14ac:dyDescent="0.3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row>
    <row r="719" spans="1:77" hidden="1" x14ac:dyDescent="0.3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row>
    <row r="720" spans="1:77" hidden="1" x14ac:dyDescent="0.3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row>
    <row r="721" spans="1:77" hidden="1" x14ac:dyDescent="0.3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row>
    <row r="722" spans="1:77" hidden="1" x14ac:dyDescent="0.3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row>
    <row r="723" spans="1:77" hidden="1" x14ac:dyDescent="0.3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row>
    <row r="724" spans="1:77" hidden="1" x14ac:dyDescent="0.3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row>
    <row r="725" spans="1:77" hidden="1" x14ac:dyDescent="0.3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row>
    <row r="726" spans="1:77" hidden="1" x14ac:dyDescent="0.3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row>
    <row r="727" spans="1:77" hidden="1" x14ac:dyDescent="0.3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row>
    <row r="728" spans="1:77" hidden="1" x14ac:dyDescent="0.3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row>
    <row r="729" spans="1:77" hidden="1" x14ac:dyDescent="0.3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row>
    <row r="730" spans="1:77" hidden="1" x14ac:dyDescent="0.3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row>
    <row r="731" spans="1:77" hidden="1" x14ac:dyDescent="0.3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row>
    <row r="732" spans="1:77" hidden="1" x14ac:dyDescent="0.3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row>
    <row r="733" spans="1:77" hidden="1" x14ac:dyDescent="0.3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row>
    <row r="734" spans="1:77" hidden="1" x14ac:dyDescent="0.3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row>
    <row r="735" spans="1:77" hidden="1" x14ac:dyDescent="0.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row>
    <row r="736" spans="1:77" hidden="1" x14ac:dyDescent="0.3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row>
    <row r="737" spans="1:77" hidden="1" x14ac:dyDescent="0.3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row>
    <row r="738" spans="1:77" hidden="1" x14ac:dyDescent="0.3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row>
    <row r="739" spans="1:77" hidden="1" x14ac:dyDescent="0.3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row>
    <row r="740" spans="1:77" hidden="1" x14ac:dyDescent="0.3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row>
    <row r="741" spans="1:77" hidden="1" x14ac:dyDescent="0.3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row>
    <row r="742" spans="1:77" hidden="1" x14ac:dyDescent="0.3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row>
    <row r="743" spans="1:77" hidden="1" x14ac:dyDescent="0.3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row>
    <row r="744" spans="1:77" hidden="1" x14ac:dyDescent="0.3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row>
    <row r="745" spans="1:77" hidden="1" x14ac:dyDescent="0.3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row>
    <row r="746" spans="1:77" hidden="1" x14ac:dyDescent="0.3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row>
    <row r="747" spans="1:77" hidden="1" x14ac:dyDescent="0.3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row>
    <row r="748" spans="1:77" hidden="1" x14ac:dyDescent="0.3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row>
    <row r="749" spans="1:77" hidden="1" x14ac:dyDescent="0.3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row>
    <row r="750" spans="1:77" hidden="1" x14ac:dyDescent="0.3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row>
    <row r="751" spans="1:77" hidden="1" x14ac:dyDescent="0.3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row>
    <row r="752" spans="1:77" hidden="1" x14ac:dyDescent="0.3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row>
    <row r="753" spans="1:77" hidden="1" x14ac:dyDescent="0.3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row>
    <row r="754" spans="1:77" hidden="1" x14ac:dyDescent="0.3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row>
    <row r="755" spans="1:77" hidden="1" x14ac:dyDescent="0.3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row>
    <row r="756" spans="1:77" hidden="1" x14ac:dyDescent="0.3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row>
    <row r="757" spans="1:77" hidden="1" x14ac:dyDescent="0.3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row>
    <row r="758" spans="1:77" hidden="1" x14ac:dyDescent="0.3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row>
    <row r="759" spans="1:77" hidden="1" x14ac:dyDescent="0.3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row>
    <row r="760" spans="1:77" hidden="1" x14ac:dyDescent="0.3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row>
    <row r="761" spans="1:77" hidden="1" x14ac:dyDescent="0.3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row>
    <row r="762" spans="1:77" hidden="1" x14ac:dyDescent="0.3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row>
    <row r="763" spans="1:77" hidden="1" x14ac:dyDescent="0.3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row>
    <row r="764" spans="1:77" hidden="1" x14ac:dyDescent="0.3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row>
    <row r="765" spans="1:77" hidden="1" x14ac:dyDescent="0.3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row>
    <row r="766" spans="1:77" hidden="1" x14ac:dyDescent="0.3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row>
    <row r="767" spans="1:77" hidden="1" x14ac:dyDescent="0.3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row>
    <row r="768" spans="1:77" hidden="1" x14ac:dyDescent="0.3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row>
    <row r="769" spans="1:77" hidden="1" x14ac:dyDescent="0.3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row>
    <row r="770" spans="1:77" hidden="1" x14ac:dyDescent="0.3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row>
    <row r="771" spans="1:77" hidden="1" x14ac:dyDescent="0.3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row>
    <row r="772" spans="1:77" hidden="1" x14ac:dyDescent="0.3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row>
    <row r="773" spans="1:77" hidden="1" x14ac:dyDescent="0.3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row>
    <row r="774" spans="1:77" hidden="1" x14ac:dyDescent="0.3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row>
    <row r="775" spans="1:77" hidden="1" x14ac:dyDescent="0.3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row>
    <row r="776" spans="1:77" hidden="1" x14ac:dyDescent="0.3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row>
    <row r="777" spans="1:77" hidden="1" x14ac:dyDescent="0.3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row>
    <row r="778" spans="1:77" hidden="1" x14ac:dyDescent="0.3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row>
  </sheetData>
  <sortState xmlns:xlrd2="http://schemas.microsoft.com/office/spreadsheetml/2017/richdata2" ref="Q461:Q493">
    <sortCondition ref="Q461:Q493"/>
  </sortState>
  <mergeCells count="83">
    <mergeCell ref="AC461:AD461"/>
    <mergeCell ref="AC457:AD457"/>
    <mergeCell ref="AC458:AD458"/>
    <mergeCell ref="AC459:AD459"/>
    <mergeCell ref="AC460:AD460"/>
    <mergeCell ref="Y457:AA457"/>
    <mergeCell ref="Y458:AA458"/>
    <mergeCell ref="Y459:AA459"/>
    <mergeCell ref="Y460:AA460"/>
    <mergeCell ref="Y461:AA461"/>
    <mergeCell ref="T326:W326"/>
    <mergeCell ref="I399:L399"/>
    <mergeCell ref="N456:P456"/>
    <mergeCell ref="Q456:S456"/>
    <mergeCell ref="Y456:AA456"/>
    <mergeCell ref="H319:J319"/>
    <mergeCell ref="K319:M319"/>
    <mergeCell ref="N319:P319"/>
    <mergeCell ref="Q319:S319"/>
    <mergeCell ref="T319:W319"/>
    <mergeCell ref="B456:D456"/>
    <mergeCell ref="E456:G456"/>
    <mergeCell ref="H456:J456"/>
    <mergeCell ref="K456:M456"/>
    <mergeCell ref="B418:D418"/>
    <mergeCell ref="E418:G418"/>
    <mergeCell ref="B498:P498"/>
    <mergeCell ref="B538:P538"/>
    <mergeCell ref="B539:D539"/>
    <mergeCell ref="E539:G539"/>
    <mergeCell ref="H539:J539"/>
    <mergeCell ref="B499:D499"/>
    <mergeCell ref="E499:G499"/>
    <mergeCell ref="B318:P318"/>
    <mergeCell ref="B357:P357"/>
    <mergeCell ref="B378:P378"/>
    <mergeCell ref="B417:P417"/>
    <mergeCell ref="B455:P455"/>
    <mergeCell ref="B379:D379"/>
    <mergeCell ref="E379:G379"/>
    <mergeCell ref="H379:J379"/>
    <mergeCell ref="K379:M379"/>
    <mergeCell ref="B358:D358"/>
    <mergeCell ref="E358:G358"/>
    <mergeCell ref="H358:J358"/>
    <mergeCell ref="K358:M358"/>
    <mergeCell ref="N358:P358"/>
    <mergeCell ref="B319:D319"/>
    <mergeCell ref="E319:G319"/>
    <mergeCell ref="B279:D279"/>
    <mergeCell ref="E279:G279"/>
    <mergeCell ref="H279:J279"/>
    <mergeCell ref="K279:M279"/>
    <mergeCell ref="B200:P200"/>
    <mergeCell ref="B238:P238"/>
    <mergeCell ref="B277:P277"/>
    <mergeCell ref="B239:D239"/>
    <mergeCell ref="E239:G239"/>
    <mergeCell ref="B278:D278"/>
    <mergeCell ref="B201:D201"/>
    <mergeCell ref="E201:G201"/>
    <mergeCell ref="B162:D162"/>
    <mergeCell ref="E162:G162"/>
    <mergeCell ref="B120:D120"/>
    <mergeCell ref="E120:G120"/>
    <mergeCell ref="B79:P79"/>
    <mergeCell ref="B161:P161"/>
    <mergeCell ref="B1:P1"/>
    <mergeCell ref="B40:P40"/>
    <mergeCell ref="B118:P118"/>
    <mergeCell ref="H120:J120"/>
    <mergeCell ref="K120:M120"/>
    <mergeCell ref="N120:P120"/>
    <mergeCell ref="B119:J119"/>
    <mergeCell ref="K119:P119"/>
    <mergeCell ref="B80:D80"/>
    <mergeCell ref="E80:G80"/>
    <mergeCell ref="B41:D41"/>
    <mergeCell ref="E41:G41"/>
    <mergeCell ref="B2:D2"/>
    <mergeCell ref="E2:G2"/>
    <mergeCell ref="H2:J2"/>
    <mergeCell ref="K2:M2"/>
  </mergeCells>
  <conditionalFormatting sqref="B4:D37">
    <cfRule type="dataBar" priority="233">
      <dataBar>
        <cfvo type="min"/>
        <cfvo type="max"/>
        <color rgb="FF638EC6"/>
      </dataBar>
      <extLst>
        <ext xmlns:x14="http://schemas.microsoft.com/office/spreadsheetml/2009/9/main" uri="{B025F937-C7B1-47D3-B67F-A62EFF666E3E}">
          <x14:id>{902BA68D-4451-4489-B1D8-69C9DB49CA75}</x14:id>
        </ext>
      </extLst>
    </cfRule>
  </conditionalFormatting>
  <conditionalFormatting sqref="H4:J37">
    <cfRule type="dataBar" priority="230">
      <dataBar>
        <cfvo type="min"/>
        <cfvo type="max"/>
        <color rgb="FFFFB628"/>
      </dataBar>
      <extLst>
        <ext xmlns:x14="http://schemas.microsoft.com/office/spreadsheetml/2009/9/main" uri="{B025F937-C7B1-47D3-B67F-A62EFF666E3E}">
          <x14:id>{9FD0443F-2AD5-4684-A0DC-95E7BA2CC351}</x14:id>
        </ext>
      </extLst>
    </cfRule>
  </conditionalFormatting>
  <conditionalFormatting sqref="B43:D76">
    <cfRule type="dataBar" priority="229">
      <dataBar>
        <cfvo type="min"/>
        <cfvo type="max"/>
        <color rgb="FF638EC6"/>
      </dataBar>
      <extLst>
        <ext xmlns:x14="http://schemas.microsoft.com/office/spreadsheetml/2009/9/main" uri="{B025F937-C7B1-47D3-B67F-A62EFF666E3E}">
          <x14:id>{06A14CD5-CE77-498C-813F-699F6DC3265F}</x14:id>
        </ext>
      </extLst>
    </cfRule>
  </conditionalFormatting>
  <conditionalFormatting sqref="H43:J76">
    <cfRule type="dataBar" priority="228">
      <dataBar>
        <cfvo type="min"/>
        <cfvo type="max"/>
        <color rgb="FFFFB628"/>
      </dataBar>
      <extLst>
        <ext xmlns:x14="http://schemas.microsoft.com/office/spreadsheetml/2009/9/main" uri="{B025F937-C7B1-47D3-B67F-A62EFF666E3E}">
          <x14:id>{46875C72-47B9-44FA-864C-2F2BDFA85374}</x14:id>
        </ext>
      </extLst>
    </cfRule>
  </conditionalFormatting>
  <conditionalFormatting sqref="B82:D115">
    <cfRule type="dataBar" priority="227">
      <dataBar>
        <cfvo type="min"/>
        <cfvo type="max"/>
        <color rgb="FF638EC6"/>
      </dataBar>
      <extLst>
        <ext xmlns:x14="http://schemas.microsoft.com/office/spreadsheetml/2009/9/main" uri="{B025F937-C7B1-47D3-B67F-A62EFF666E3E}">
          <x14:id>{8DA42A7B-AB21-4879-9E58-B0EB601D9DC7}</x14:id>
        </ext>
      </extLst>
    </cfRule>
  </conditionalFormatting>
  <conditionalFormatting sqref="B122:D155">
    <cfRule type="dataBar" priority="226">
      <dataBar>
        <cfvo type="min"/>
        <cfvo type="max"/>
        <color rgb="FF638EC6"/>
      </dataBar>
      <extLst>
        <ext xmlns:x14="http://schemas.microsoft.com/office/spreadsheetml/2009/9/main" uri="{B025F937-C7B1-47D3-B67F-A62EFF666E3E}">
          <x14:id>{3A5CB8CE-5B8E-4E09-B46A-5CC797CCE1DB}</x14:id>
        </ext>
      </extLst>
    </cfRule>
  </conditionalFormatting>
  <conditionalFormatting sqref="K122:M155">
    <cfRule type="dataBar" priority="222">
      <dataBar>
        <cfvo type="min"/>
        <cfvo type="max"/>
        <color rgb="FF638EC6"/>
      </dataBar>
      <extLst>
        <ext xmlns:x14="http://schemas.microsoft.com/office/spreadsheetml/2009/9/main" uri="{B025F937-C7B1-47D3-B67F-A62EFF666E3E}">
          <x14:id>{11D9F246-F46E-406F-9C13-574B6E58D082}</x14:id>
        </ext>
      </extLst>
    </cfRule>
  </conditionalFormatting>
  <conditionalFormatting sqref="E122:G155">
    <cfRule type="dataBar" priority="221">
      <dataBar>
        <cfvo type="min"/>
        <cfvo type="max"/>
        <color rgb="FF638EC6"/>
      </dataBar>
      <extLst>
        <ext xmlns:x14="http://schemas.microsoft.com/office/spreadsheetml/2009/9/main" uri="{B025F937-C7B1-47D3-B67F-A62EFF666E3E}">
          <x14:id>{1FD150E8-F4BA-4E31-B875-F48AA91750C0}</x14:id>
        </ext>
      </extLst>
    </cfRule>
  </conditionalFormatting>
  <conditionalFormatting sqref="B164:D197">
    <cfRule type="dataBar" priority="220">
      <dataBar>
        <cfvo type="min"/>
        <cfvo type="max"/>
        <color rgb="FF638EC6"/>
      </dataBar>
      <extLst>
        <ext xmlns:x14="http://schemas.microsoft.com/office/spreadsheetml/2009/9/main" uri="{B025F937-C7B1-47D3-B67F-A62EFF666E3E}">
          <x14:id>{9918465A-C505-4E5D-85A8-C87A93266056}</x14:id>
        </ext>
      </extLst>
    </cfRule>
  </conditionalFormatting>
  <conditionalFormatting sqref="K4:M37">
    <cfRule type="dataBar" priority="216">
      <dataBar>
        <cfvo type="min"/>
        <cfvo type="max"/>
        <color rgb="FFFF555A"/>
      </dataBar>
      <extLst>
        <ext xmlns:x14="http://schemas.microsoft.com/office/spreadsheetml/2009/9/main" uri="{B025F937-C7B1-47D3-B67F-A62EFF666E3E}">
          <x14:id>{A71D0DC4-6366-4616-B95A-0429AEB22AA1}</x14:id>
        </ext>
      </extLst>
    </cfRule>
  </conditionalFormatting>
  <conditionalFormatting sqref="B203:D236">
    <cfRule type="dataBar" priority="215">
      <dataBar>
        <cfvo type="min"/>
        <cfvo type="max"/>
        <color rgb="FF638EC6"/>
      </dataBar>
      <extLst>
        <ext xmlns:x14="http://schemas.microsoft.com/office/spreadsheetml/2009/9/main" uri="{B025F937-C7B1-47D3-B67F-A62EFF666E3E}">
          <x14:id>{C7BA11A2-25F1-42E8-BD21-EDEE34FFA1B5}</x14:id>
        </ext>
      </extLst>
    </cfRule>
  </conditionalFormatting>
  <conditionalFormatting sqref="B241:D274">
    <cfRule type="dataBar" priority="214">
      <dataBar>
        <cfvo type="min"/>
        <cfvo type="max"/>
        <color rgb="FF638EC6"/>
      </dataBar>
      <extLst>
        <ext xmlns:x14="http://schemas.microsoft.com/office/spreadsheetml/2009/9/main" uri="{B025F937-C7B1-47D3-B67F-A62EFF666E3E}">
          <x14:id>{03F3F723-F904-4E47-9FE0-F0E5557ADB05}</x14:id>
        </ext>
      </extLst>
    </cfRule>
  </conditionalFormatting>
  <conditionalFormatting sqref="E241:G241">
    <cfRule type="dataBar" priority="213">
      <dataBar>
        <cfvo type="min"/>
        <cfvo type="max"/>
        <color rgb="FF638EC6"/>
      </dataBar>
      <extLst>
        <ext xmlns:x14="http://schemas.microsoft.com/office/spreadsheetml/2009/9/main" uri="{B025F937-C7B1-47D3-B67F-A62EFF666E3E}">
          <x14:id>{4F5705E7-7692-4CFD-86D4-CB11C6EC460B}</x14:id>
        </ext>
      </extLst>
    </cfRule>
  </conditionalFormatting>
  <conditionalFormatting sqref="E242:G254">
    <cfRule type="dataBar" priority="212">
      <dataBar>
        <cfvo type="min"/>
        <cfvo type="max"/>
        <color rgb="FF638EC6"/>
      </dataBar>
      <extLst>
        <ext xmlns:x14="http://schemas.microsoft.com/office/spreadsheetml/2009/9/main" uri="{B025F937-C7B1-47D3-B67F-A62EFF666E3E}">
          <x14:id>{6D90CE09-BF0E-4539-BA6B-E5C6E24409EF}</x14:id>
        </ext>
      </extLst>
    </cfRule>
  </conditionalFormatting>
  <conditionalFormatting sqref="O284:Q295 P283:Q283">
    <cfRule type="dataBar" priority="204">
      <dataBar>
        <cfvo type="min"/>
        <cfvo type="max"/>
        <color rgb="FF638EC6"/>
      </dataBar>
      <extLst>
        <ext xmlns:x14="http://schemas.microsoft.com/office/spreadsheetml/2009/9/main" uri="{B025F937-C7B1-47D3-B67F-A62EFF666E3E}">
          <x14:id>{97B295CB-C556-4022-9D4E-F2D9D525CE01}</x14:id>
        </ext>
      </extLst>
    </cfRule>
  </conditionalFormatting>
  <conditionalFormatting sqref="O296:Q296">
    <cfRule type="dataBar" priority="203">
      <dataBar>
        <cfvo type="min"/>
        <cfvo type="max"/>
        <color rgb="FF638EC6"/>
      </dataBar>
      <extLst>
        <ext xmlns:x14="http://schemas.microsoft.com/office/spreadsheetml/2009/9/main" uri="{B025F937-C7B1-47D3-B67F-A62EFF666E3E}">
          <x14:id>{74CF3FDC-D78B-4066-8BE8-DD54BD7ACEAF}</x14:id>
        </ext>
      </extLst>
    </cfRule>
  </conditionalFormatting>
  <conditionalFormatting sqref="O297:Q297 O301:Q315 P298:Q298">
    <cfRule type="dataBar" priority="202">
      <dataBar>
        <cfvo type="min"/>
        <cfvo type="max"/>
        <color rgb="FF638EC6"/>
      </dataBar>
      <extLst>
        <ext xmlns:x14="http://schemas.microsoft.com/office/spreadsheetml/2009/9/main" uri="{B025F937-C7B1-47D3-B67F-A62EFF666E3E}">
          <x14:id>{F01DB44F-450E-4443-884A-D8358FC8258B}</x14:id>
        </ext>
      </extLst>
    </cfRule>
  </conditionalFormatting>
  <conditionalFormatting sqref="O282:Q282">
    <cfRule type="dataBar" priority="201">
      <dataBar>
        <cfvo type="min"/>
        <cfvo type="max"/>
        <color rgb="FF638EC6"/>
      </dataBar>
      <extLst>
        <ext xmlns:x14="http://schemas.microsoft.com/office/spreadsheetml/2009/9/main" uri="{B025F937-C7B1-47D3-B67F-A62EFF666E3E}">
          <x14:id>{7FA0A148-5412-4F6F-ACBF-44B98EAD8A5C}</x14:id>
        </ext>
      </extLst>
    </cfRule>
  </conditionalFormatting>
  <conditionalFormatting sqref="E282:G294">
    <cfRule type="dataBar" priority="198">
      <dataBar>
        <cfvo type="min"/>
        <cfvo type="max"/>
        <color rgb="FF638EC6"/>
      </dataBar>
      <extLst>
        <ext xmlns:x14="http://schemas.microsoft.com/office/spreadsheetml/2009/9/main" uri="{B025F937-C7B1-47D3-B67F-A62EFF666E3E}">
          <x14:id>{944C61B7-675D-4F7E-8B8D-C675B9F57C6E}</x14:id>
        </ext>
      </extLst>
    </cfRule>
  </conditionalFormatting>
  <conditionalFormatting sqref="H282:J294">
    <cfRule type="dataBar" priority="196">
      <dataBar>
        <cfvo type="min"/>
        <cfvo type="max"/>
        <color rgb="FF638EC6"/>
      </dataBar>
      <extLst>
        <ext xmlns:x14="http://schemas.microsoft.com/office/spreadsheetml/2009/9/main" uri="{B025F937-C7B1-47D3-B67F-A62EFF666E3E}">
          <x14:id>{60FEBF69-932A-4ECA-9876-3EB43A1328E2}</x14:id>
        </ext>
      </extLst>
    </cfRule>
  </conditionalFormatting>
  <conditionalFormatting sqref="E295:J295">
    <cfRule type="dataBar" priority="195">
      <dataBar>
        <cfvo type="min"/>
        <cfvo type="max"/>
        <color rgb="FF638EC6"/>
      </dataBar>
      <extLst>
        <ext xmlns:x14="http://schemas.microsoft.com/office/spreadsheetml/2009/9/main" uri="{B025F937-C7B1-47D3-B67F-A62EFF666E3E}">
          <x14:id>{8FFE5DF8-B041-48EB-AF28-4795D61623A0}</x14:id>
        </ext>
      </extLst>
    </cfRule>
  </conditionalFormatting>
  <conditionalFormatting sqref="O283">
    <cfRule type="dataBar" priority="190">
      <dataBar>
        <cfvo type="min"/>
        <cfvo type="max"/>
        <color rgb="FF638EC6"/>
      </dataBar>
      <extLst>
        <ext xmlns:x14="http://schemas.microsoft.com/office/spreadsheetml/2009/9/main" uri="{B025F937-C7B1-47D3-B67F-A62EFF666E3E}">
          <x14:id>{FD7A3577-4EEE-42B2-B504-8347628D5838}</x14:id>
        </ext>
      </extLst>
    </cfRule>
  </conditionalFormatting>
  <conditionalFormatting sqref="B321:D354">
    <cfRule type="dataBar" priority="189">
      <dataBar>
        <cfvo type="min"/>
        <cfvo type="max"/>
        <color rgb="FF638EC6"/>
      </dataBar>
      <extLst>
        <ext xmlns:x14="http://schemas.microsoft.com/office/spreadsheetml/2009/9/main" uri="{B025F937-C7B1-47D3-B67F-A62EFF666E3E}">
          <x14:id>{1E001AE4-7B7D-4750-9A34-32F30AE74D36}</x14:id>
        </ext>
      </extLst>
    </cfRule>
  </conditionalFormatting>
  <conditionalFormatting sqref="E321:J321">
    <cfRule type="dataBar" priority="182">
      <dataBar>
        <cfvo type="min"/>
        <cfvo type="max"/>
        <color rgb="FF638EC6"/>
      </dataBar>
      <extLst>
        <ext xmlns:x14="http://schemas.microsoft.com/office/spreadsheetml/2009/9/main" uri="{B025F937-C7B1-47D3-B67F-A62EFF666E3E}">
          <x14:id>{147649E6-57B5-47F6-8120-3E97521305DE}</x14:id>
        </ext>
      </extLst>
    </cfRule>
  </conditionalFormatting>
  <conditionalFormatting sqref="E322:G334">
    <cfRule type="dataBar" priority="181">
      <dataBar>
        <cfvo type="min"/>
        <cfvo type="max"/>
        <color rgb="FF638EC6"/>
      </dataBar>
      <extLst>
        <ext xmlns:x14="http://schemas.microsoft.com/office/spreadsheetml/2009/9/main" uri="{B025F937-C7B1-47D3-B67F-A62EFF666E3E}">
          <x14:id>{58FC4858-C031-42B5-AAA9-FAE74FEE2880}</x14:id>
        </ext>
      </extLst>
    </cfRule>
  </conditionalFormatting>
  <conditionalFormatting sqref="H322:J334">
    <cfRule type="dataBar" priority="180">
      <dataBar>
        <cfvo type="min"/>
        <cfvo type="max"/>
        <color rgb="FF638EC6"/>
      </dataBar>
      <extLst>
        <ext xmlns:x14="http://schemas.microsoft.com/office/spreadsheetml/2009/9/main" uri="{B025F937-C7B1-47D3-B67F-A62EFF666E3E}">
          <x14:id>{0F1A1B26-D87D-4CFC-8313-349C43E47753}</x14:id>
        </ext>
      </extLst>
    </cfRule>
  </conditionalFormatting>
  <conditionalFormatting sqref="N321:P354">
    <cfRule type="dataBar" priority="179">
      <dataBar>
        <cfvo type="min"/>
        <cfvo type="max"/>
        <color rgb="FF638EC6"/>
      </dataBar>
      <extLst>
        <ext xmlns:x14="http://schemas.microsoft.com/office/spreadsheetml/2009/9/main" uri="{B025F937-C7B1-47D3-B67F-A62EFF666E3E}">
          <x14:id>{8D60199E-AE47-400E-BED5-5AFC02AFFBDE}</x14:id>
        </ext>
      </extLst>
    </cfRule>
  </conditionalFormatting>
  <conditionalFormatting sqref="Q321:S321">
    <cfRule type="dataBar" priority="176">
      <dataBar>
        <cfvo type="min"/>
        <cfvo type="max"/>
        <color rgb="FF638EC6"/>
      </dataBar>
      <extLst>
        <ext xmlns:x14="http://schemas.microsoft.com/office/spreadsheetml/2009/9/main" uri="{B025F937-C7B1-47D3-B67F-A62EFF666E3E}">
          <x14:id>{FF24D408-73DD-4D79-98A8-B15F3571E99C}</x14:id>
        </ext>
      </extLst>
    </cfRule>
  </conditionalFormatting>
  <conditionalFormatting sqref="Q322:S334">
    <cfRule type="dataBar" priority="174">
      <dataBar>
        <cfvo type="min"/>
        <cfvo type="max"/>
        <color rgb="FF638EC6"/>
      </dataBar>
      <extLst>
        <ext xmlns:x14="http://schemas.microsoft.com/office/spreadsheetml/2009/9/main" uri="{B025F937-C7B1-47D3-B67F-A62EFF666E3E}">
          <x14:id>{ACCEA005-12A3-4D6A-86A2-5C6A1EC89A44}</x14:id>
        </ext>
      </extLst>
    </cfRule>
  </conditionalFormatting>
  <conditionalFormatting sqref="E335:J335">
    <cfRule type="dataBar" priority="173">
      <dataBar>
        <cfvo type="min"/>
        <cfvo type="max"/>
        <color rgb="FF638EC6"/>
      </dataBar>
      <extLst>
        <ext xmlns:x14="http://schemas.microsoft.com/office/spreadsheetml/2009/9/main" uri="{B025F937-C7B1-47D3-B67F-A62EFF666E3E}">
          <x14:id>{1B4A9BAB-8BEC-493C-ADDC-2DE63F54E249}</x14:id>
        </ext>
      </extLst>
    </cfRule>
  </conditionalFormatting>
  <conditionalFormatting sqref="E336:G354">
    <cfRule type="dataBar" priority="172">
      <dataBar>
        <cfvo type="min"/>
        <cfvo type="max"/>
        <color rgb="FF638EC6"/>
      </dataBar>
      <extLst>
        <ext xmlns:x14="http://schemas.microsoft.com/office/spreadsheetml/2009/9/main" uri="{B025F937-C7B1-47D3-B67F-A62EFF666E3E}">
          <x14:id>{AF67FEC4-EB50-41BF-85BA-DD080008754D}</x14:id>
        </ext>
      </extLst>
    </cfRule>
  </conditionalFormatting>
  <conditionalFormatting sqref="H336:J354">
    <cfRule type="dataBar" priority="171">
      <dataBar>
        <cfvo type="min"/>
        <cfvo type="max"/>
        <color rgb="FF638EC6"/>
      </dataBar>
      <extLst>
        <ext xmlns:x14="http://schemas.microsoft.com/office/spreadsheetml/2009/9/main" uri="{B025F937-C7B1-47D3-B67F-A62EFF666E3E}">
          <x14:id>{A7302B19-940D-430D-A1DF-4F262C331203}</x14:id>
        </ext>
      </extLst>
    </cfRule>
  </conditionalFormatting>
  <conditionalFormatting sqref="B321:J354">
    <cfRule type="dataBar" priority="168">
      <dataBar>
        <cfvo type="min"/>
        <cfvo type="max"/>
        <color rgb="FF638EC6"/>
      </dataBar>
      <extLst>
        <ext xmlns:x14="http://schemas.microsoft.com/office/spreadsheetml/2009/9/main" uri="{B025F937-C7B1-47D3-B67F-A62EFF666E3E}">
          <x14:id>{6A6C8DF4-F5EF-4FD4-89DD-2A118C95A8B9}</x14:id>
        </ext>
      </extLst>
    </cfRule>
  </conditionalFormatting>
  <conditionalFormatting sqref="Q321:S354">
    <cfRule type="dataBar" priority="163">
      <dataBar>
        <cfvo type="min"/>
        <cfvo type="max"/>
        <color rgb="FFFFB628"/>
      </dataBar>
      <extLst>
        <ext xmlns:x14="http://schemas.microsoft.com/office/spreadsheetml/2009/9/main" uri="{B025F937-C7B1-47D3-B67F-A62EFF666E3E}">
          <x14:id>{4B27609E-9938-413B-9E92-E5EF96219C42}</x14:id>
        </ext>
      </extLst>
    </cfRule>
  </conditionalFormatting>
  <conditionalFormatting sqref="Q335:S354">
    <cfRule type="dataBar" priority="164">
      <dataBar>
        <cfvo type="min"/>
        <cfvo type="max"/>
        <color rgb="FF638EC6"/>
      </dataBar>
      <extLst>
        <ext xmlns:x14="http://schemas.microsoft.com/office/spreadsheetml/2009/9/main" uri="{B025F937-C7B1-47D3-B67F-A62EFF666E3E}">
          <x14:id>{565ED4F6-71EE-43FA-97B2-AEC2EB637786}</x14:id>
        </ext>
      </extLst>
    </cfRule>
  </conditionalFormatting>
  <conditionalFormatting sqref="B360:D377">
    <cfRule type="dataBar" priority="162">
      <dataBar>
        <cfvo type="min"/>
        <cfvo type="max"/>
        <color rgb="FF638EC6"/>
      </dataBar>
      <extLst>
        <ext xmlns:x14="http://schemas.microsoft.com/office/spreadsheetml/2009/9/main" uri="{B025F937-C7B1-47D3-B67F-A62EFF666E3E}">
          <x14:id>{1BD8216B-8E1D-4744-83D0-1585FB0E5F0A}</x14:id>
        </ext>
      </extLst>
    </cfRule>
  </conditionalFormatting>
  <conditionalFormatting sqref="E360:J360">
    <cfRule type="dataBar" priority="161">
      <dataBar>
        <cfvo type="min"/>
        <cfvo type="max"/>
        <color rgb="FF638EC6"/>
      </dataBar>
      <extLst>
        <ext xmlns:x14="http://schemas.microsoft.com/office/spreadsheetml/2009/9/main" uri="{B025F937-C7B1-47D3-B67F-A62EFF666E3E}">
          <x14:id>{46159609-6696-434E-9CF9-A0AA1E23ED1E}</x14:id>
        </ext>
      </extLst>
    </cfRule>
  </conditionalFormatting>
  <conditionalFormatting sqref="E361:G373">
    <cfRule type="dataBar" priority="160">
      <dataBar>
        <cfvo type="min"/>
        <cfvo type="max"/>
        <color rgb="FF638EC6"/>
      </dataBar>
      <extLst>
        <ext xmlns:x14="http://schemas.microsoft.com/office/spreadsheetml/2009/9/main" uri="{B025F937-C7B1-47D3-B67F-A62EFF666E3E}">
          <x14:id>{04C380E9-83AE-467C-AB16-727F0F738201}</x14:id>
        </ext>
      </extLst>
    </cfRule>
  </conditionalFormatting>
  <conditionalFormatting sqref="H361:J373">
    <cfRule type="dataBar" priority="159">
      <dataBar>
        <cfvo type="min"/>
        <cfvo type="max"/>
        <color rgb="FF638EC6"/>
      </dataBar>
      <extLst>
        <ext xmlns:x14="http://schemas.microsoft.com/office/spreadsheetml/2009/9/main" uri="{B025F937-C7B1-47D3-B67F-A62EFF666E3E}">
          <x14:id>{004F9F2B-4829-4ACD-95F5-262BA98CFA83}</x14:id>
        </ext>
      </extLst>
    </cfRule>
  </conditionalFormatting>
  <conditionalFormatting sqref="K360:M377">
    <cfRule type="dataBar" priority="158">
      <dataBar>
        <cfvo type="min"/>
        <cfvo type="max"/>
        <color rgb="FF638EC6"/>
      </dataBar>
      <extLst>
        <ext xmlns:x14="http://schemas.microsoft.com/office/spreadsheetml/2009/9/main" uri="{B025F937-C7B1-47D3-B67F-A62EFF666E3E}">
          <x14:id>{4A7AAFC3-C409-4C55-9B2B-CCA41AA5D415}</x14:id>
        </ext>
      </extLst>
    </cfRule>
  </conditionalFormatting>
  <conditionalFormatting sqref="N360:P360">
    <cfRule type="dataBar" priority="157">
      <dataBar>
        <cfvo type="min"/>
        <cfvo type="max"/>
        <color rgb="FF638EC6"/>
      </dataBar>
      <extLst>
        <ext xmlns:x14="http://schemas.microsoft.com/office/spreadsheetml/2009/9/main" uri="{B025F937-C7B1-47D3-B67F-A62EFF666E3E}">
          <x14:id>{DBA44D54-0586-4AED-AAE9-0D0D68A1AC75}</x14:id>
        </ext>
      </extLst>
    </cfRule>
  </conditionalFormatting>
  <conditionalFormatting sqref="N361:P373">
    <cfRule type="dataBar" priority="156">
      <dataBar>
        <cfvo type="min"/>
        <cfvo type="max"/>
        <color rgb="FF638EC6"/>
      </dataBar>
      <extLst>
        <ext xmlns:x14="http://schemas.microsoft.com/office/spreadsheetml/2009/9/main" uri="{B025F937-C7B1-47D3-B67F-A62EFF666E3E}">
          <x14:id>{BA1C3EC2-F9BE-487E-8221-3C3DE802BF43}</x14:id>
        </ext>
      </extLst>
    </cfRule>
  </conditionalFormatting>
  <conditionalFormatting sqref="E374:J374">
    <cfRule type="dataBar" priority="155">
      <dataBar>
        <cfvo type="min"/>
        <cfvo type="max"/>
        <color rgb="FF638EC6"/>
      </dataBar>
      <extLst>
        <ext xmlns:x14="http://schemas.microsoft.com/office/spreadsheetml/2009/9/main" uri="{B025F937-C7B1-47D3-B67F-A62EFF666E3E}">
          <x14:id>{A21DE363-85F6-4E98-952A-E236E7B59D06}</x14:id>
        </ext>
      </extLst>
    </cfRule>
  </conditionalFormatting>
  <conditionalFormatting sqref="E375:G377">
    <cfRule type="dataBar" priority="154">
      <dataBar>
        <cfvo type="min"/>
        <cfvo type="max"/>
        <color rgb="FF638EC6"/>
      </dataBar>
      <extLst>
        <ext xmlns:x14="http://schemas.microsoft.com/office/spreadsheetml/2009/9/main" uri="{B025F937-C7B1-47D3-B67F-A62EFF666E3E}">
          <x14:id>{8DE4BA5B-D17F-4F74-B02B-7CF51A3AD703}</x14:id>
        </ext>
      </extLst>
    </cfRule>
  </conditionalFormatting>
  <conditionalFormatting sqref="H375:J377">
    <cfRule type="dataBar" priority="153">
      <dataBar>
        <cfvo type="min"/>
        <cfvo type="max"/>
        <color rgb="FF638EC6"/>
      </dataBar>
      <extLst>
        <ext xmlns:x14="http://schemas.microsoft.com/office/spreadsheetml/2009/9/main" uri="{B025F937-C7B1-47D3-B67F-A62EFF666E3E}">
          <x14:id>{CE7773A9-094D-4E3F-83E1-D893243BAADD}</x14:id>
        </ext>
      </extLst>
    </cfRule>
  </conditionalFormatting>
  <conditionalFormatting sqref="B360:J377">
    <cfRule type="dataBar" priority="152">
      <dataBar>
        <cfvo type="min"/>
        <cfvo type="max"/>
        <color rgb="FF638EC6"/>
      </dataBar>
      <extLst>
        <ext xmlns:x14="http://schemas.microsoft.com/office/spreadsheetml/2009/9/main" uri="{B025F937-C7B1-47D3-B67F-A62EFF666E3E}">
          <x14:id>{BD825F23-EA76-4828-9127-57FC951EAFF8}</x14:id>
        </ext>
      </extLst>
    </cfRule>
  </conditionalFormatting>
  <conditionalFormatting sqref="N360:P377 N379:P380 N381:O391 N392 N393:O393">
    <cfRule type="dataBar" priority="150">
      <dataBar>
        <cfvo type="min"/>
        <cfvo type="max"/>
        <color rgb="FFFFB628"/>
      </dataBar>
      <extLst>
        <ext xmlns:x14="http://schemas.microsoft.com/office/spreadsheetml/2009/9/main" uri="{B025F937-C7B1-47D3-B67F-A62EFF666E3E}">
          <x14:id>{52CBFD53-C3B5-41CB-B375-D9F57E4A6D2F}</x14:id>
        </ext>
      </extLst>
    </cfRule>
  </conditionalFormatting>
  <conditionalFormatting sqref="N374:P377 N379:P380 N381:O391 N392 N393:O393">
    <cfRule type="dataBar" priority="151">
      <dataBar>
        <cfvo type="min"/>
        <cfvo type="max"/>
        <color rgb="FF638EC6"/>
      </dataBar>
      <extLst>
        <ext xmlns:x14="http://schemas.microsoft.com/office/spreadsheetml/2009/9/main" uri="{B025F937-C7B1-47D3-B67F-A62EFF666E3E}">
          <x14:id>{7B093BB1-283F-406D-AAD1-9541BD2D20C6}</x14:id>
        </ext>
      </extLst>
    </cfRule>
  </conditionalFormatting>
  <conditionalFormatting sqref="E361:G373">
    <cfRule type="dataBar" priority="149">
      <dataBar>
        <cfvo type="min"/>
        <cfvo type="max"/>
        <color rgb="FF638EC6"/>
      </dataBar>
      <extLst>
        <ext xmlns:x14="http://schemas.microsoft.com/office/spreadsheetml/2009/9/main" uri="{B025F937-C7B1-47D3-B67F-A62EFF666E3E}">
          <x14:id>{26A5C99E-5CCA-4AF9-933C-4EB1496EE988}</x14:id>
        </ext>
      </extLst>
    </cfRule>
  </conditionalFormatting>
  <conditionalFormatting sqref="H361:J373">
    <cfRule type="dataBar" priority="148">
      <dataBar>
        <cfvo type="min"/>
        <cfvo type="max"/>
        <color rgb="FF638EC6"/>
      </dataBar>
      <extLst>
        <ext xmlns:x14="http://schemas.microsoft.com/office/spreadsheetml/2009/9/main" uri="{B025F937-C7B1-47D3-B67F-A62EFF666E3E}">
          <x14:id>{C3B83565-66F2-4E15-A7EB-DE78D67A0F85}</x14:id>
        </ext>
      </extLst>
    </cfRule>
  </conditionalFormatting>
  <conditionalFormatting sqref="N361:P373">
    <cfRule type="dataBar" priority="147">
      <dataBar>
        <cfvo type="min"/>
        <cfvo type="max"/>
        <color rgb="FF638EC6"/>
      </dataBar>
      <extLst>
        <ext xmlns:x14="http://schemas.microsoft.com/office/spreadsheetml/2009/9/main" uri="{B025F937-C7B1-47D3-B67F-A62EFF666E3E}">
          <x14:id>{CDC894B2-B758-47DC-8C74-23562175AE5C}</x14:id>
        </ext>
      </extLst>
    </cfRule>
  </conditionalFormatting>
  <conditionalFormatting sqref="B381:D414">
    <cfRule type="dataBar" priority="134">
      <dataBar>
        <cfvo type="min"/>
        <cfvo type="max"/>
        <color rgb="FF638EC6"/>
      </dataBar>
      <extLst>
        <ext xmlns:x14="http://schemas.microsoft.com/office/spreadsheetml/2009/9/main" uri="{B025F937-C7B1-47D3-B67F-A62EFF666E3E}">
          <x14:id>{BDA422FA-0005-4AAC-9820-7DE3766B0B28}</x14:id>
        </ext>
      </extLst>
    </cfRule>
  </conditionalFormatting>
  <conditionalFormatting sqref="E381:G381 K381:M381">
    <cfRule type="dataBar" priority="145">
      <dataBar>
        <cfvo type="min"/>
        <cfvo type="max"/>
        <color rgb="FF638EC6"/>
      </dataBar>
      <extLst>
        <ext xmlns:x14="http://schemas.microsoft.com/office/spreadsheetml/2009/9/main" uri="{B025F937-C7B1-47D3-B67F-A62EFF666E3E}">
          <x14:id>{3BE93AE6-294D-4BE9-8BA6-5EDA0EDF35C8}</x14:id>
        </ext>
      </extLst>
    </cfRule>
  </conditionalFormatting>
  <conditionalFormatting sqref="E382:G394">
    <cfRule type="dataBar" priority="144">
      <dataBar>
        <cfvo type="min"/>
        <cfvo type="max"/>
        <color rgb="FF638EC6"/>
      </dataBar>
      <extLst>
        <ext xmlns:x14="http://schemas.microsoft.com/office/spreadsheetml/2009/9/main" uri="{B025F937-C7B1-47D3-B67F-A62EFF666E3E}">
          <x14:id>{7630F189-7037-4711-BC91-E1648B0D659A}</x14:id>
        </ext>
      </extLst>
    </cfRule>
  </conditionalFormatting>
  <conditionalFormatting sqref="K395:M396 K412:M414 M403:M411 M399:M400 K398:M398 M397">
    <cfRule type="dataBar" priority="142">
      <dataBar>
        <cfvo type="min"/>
        <cfvo type="max"/>
        <color rgb="FF638EC6"/>
      </dataBar>
      <extLst>
        <ext xmlns:x14="http://schemas.microsoft.com/office/spreadsheetml/2009/9/main" uri="{B025F937-C7B1-47D3-B67F-A62EFF666E3E}">
          <x14:id>{D83F61D6-8823-4A79-9D29-5EE53E93DEC9}</x14:id>
        </ext>
      </extLst>
    </cfRule>
  </conditionalFormatting>
  <conditionalFormatting sqref="E395:J395">
    <cfRule type="dataBar" priority="141">
      <dataBar>
        <cfvo type="min"/>
        <cfvo type="max"/>
        <color rgb="FF638EC6"/>
      </dataBar>
      <extLst>
        <ext xmlns:x14="http://schemas.microsoft.com/office/spreadsheetml/2009/9/main" uri="{B025F937-C7B1-47D3-B67F-A62EFF666E3E}">
          <x14:id>{FED321AA-9E21-4097-A513-612F467564B7}</x14:id>
        </ext>
      </extLst>
    </cfRule>
  </conditionalFormatting>
  <conditionalFormatting sqref="E396:G414">
    <cfRule type="dataBar" priority="140">
      <dataBar>
        <cfvo type="min"/>
        <cfvo type="max"/>
        <color rgb="FF638EC6"/>
      </dataBar>
      <extLst>
        <ext xmlns:x14="http://schemas.microsoft.com/office/spreadsheetml/2009/9/main" uri="{B025F937-C7B1-47D3-B67F-A62EFF666E3E}">
          <x14:id>{700F8DFA-DABC-4EDD-A1CA-32B1235AB636}</x14:id>
        </ext>
      </extLst>
    </cfRule>
  </conditionalFormatting>
  <conditionalFormatting sqref="H396:J396 H414:J414 H412:I413 H399:H411 H398:J398 H397 I399:I400">
    <cfRule type="dataBar" priority="139">
      <dataBar>
        <cfvo type="min"/>
        <cfvo type="max"/>
        <color rgb="FF638EC6"/>
      </dataBar>
      <extLst>
        <ext xmlns:x14="http://schemas.microsoft.com/office/spreadsheetml/2009/9/main" uri="{B025F937-C7B1-47D3-B67F-A62EFF666E3E}">
          <x14:id>{A94F6AB4-D230-4486-A9A1-35B59F529B4F}</x14:id>
        </ext>
      </extLst>
    </cfRule>
  </conditionalFormatting>
  <conditionalFormatting sqref="B395:J396 B381:M394 B414:J414 B412:I413 B399:H411 B398:J398 B397:H397 I399:I400">
    <cfRule type="dataBar" priority="138">
      <dataBar>
        <cfvo type="min"/>
        <cfvo type="max"/>
        <color rgb="FF638EC6"/>
      </dataBar>
      <extLst>
        <ext xmlns:x14="http://schemas.microsoft.com/office/spreadsheetml/2009/9/main" uri="{B025F937-C7B1-47D3-B67F-A62EFF666E3E}">
          <x14:id>{6E73F2BF-7C4F-4BAA-82C0-21B15EC55A08}</x14:id>
        </ext>
      </extLst>
    </cfRule>
  </conditionalFormatting>
  <conditionalFormatting sqref="E381:G381">
    <cfRule type="dataBar" priority="137">
      <dataBar>
        <cfvo type="min"/>
        <cfvo type="max"/>
        <color rgb="FF638EC6"/>
      </dataBar>
      <extLst>
        <ext xmlns:x14="http://schemas.microsoft.com/office/spreadsheetml/2009/9/main" uri="{B025F937-C7B1-47D3-B67F-A62EFF666E3E}">
          <x14:id>{A208FD99-E140-476B-A2DD-9C8D817E870D}</x14:id>
        </ext>
      </extLst>
    </cfRule>
  </conditionalFormatting>
  <conditionalFormatting sqref="E382:G394">
    <cfRule type="dataBar" priority="136">
      <dataBar>
        <cfvo type="min"/>
        <cfvo type="max"/>
        <color rgb="FF638EC6"/>
      </dataBar>
      <extLst>
        <ext xmlns:x14="http://schemas.microsoft.com/office/spreadsheetml/2009/9/main" uri="{B025F937-C7B1-47D3-B67F-A62EFF666E3E}">
          <x14:id>{D7D81E35-D9F3-47B8-95B8-264561E34289}</x14:id>
        </ext>
      </extLst>
    </cfRule>
  </conditionalFormatting>
  <conditionalFormatting sqref="E382:G394">
    <cfRule type="dataBar" priority="135">
      <dataBar>
        <cfvo type="min"/>
        <cfvo type="max"/>
        <color rgb="FF638EC6"/>
      </dataBar>
      <extLst>
        <ext xmlns:x14="http://schemas.microsoft.com/office/spreadsheetml/2009/9/main" uri="{B025F937-C7B1-47D3-B67F-A62EFF666E3E}">
          <x14:id>{1B947CF4-1235-4385-806E-E6B60ACA5984}</x14:id>
        </ext>
      </extLst>
    </cfRule>
  </conditionalFormatting>
  <conditionalFormatting sqref="E381:G394">
    <cfRule type="dataBar" priority="133">
      <dataBar>
        <cfvo type="min"/>
        <cfvo type="max"/>
        <color rgb="FF638EC6"/>
      </dataBar>
      <extLst>
        <ext xmlns:x14="http://schemas.microsoft.com/office/spreadsheetml/2009/9/main" uri="{B025F937-C7B1-47D3-B67F-A62EFF666E3E}">
          <x14:id>{57BDD81D-F041-4AB0-B6CC-873C5BF1CEE0}</x14:id>
        </ext>
      </extLst>
    </cfRule>
  </conditionalFormatting>
  <conditionalFormatting sqref="E395:G395">
    <cfRule type="dataBar" priority="132">
      <dataBar>
        <cfvo type="min"/>
        <cfvo type="max"/>
        <color rgb="FF638EC6"/>
      </dataBar>
      <extLst>
        <ext xmlns:x14="http://schemas.microsoft.com/office/spreadsheetml/2009/9/main" uri="{B025F937-C7B1-47D3-B67F-A62EFF666E3E}">
          <x14:id>{93FBDDB3-557A-4042-B0A3-602EC4FD3392}</x14:id>
        </ext>
      </extLst>
    </cfRule>
  </conditionalFormatting>
  <conditionalFormatting sqref="E396:G414">
    <cfRule type="dataBar" priority="131">
      <dataBar>
        <cfvo type="min"/>
        <cfvo type="max"/>
        <color rgb="FF638EC6"/>
      </dataBar>
      <extLst>
        <ext xmlns:x14="http://schemas.microsoft.com/office/spreadsheetml/2009/9/main" uri="{B025F937-C7B1-47D3-B67F-A62EFF666E3E}">
          <x14:id>{D674B4CF-D8A7-41D4-8ADD-88DA1E85004A}</x14:id>
        </ext>
      </extLst>
    </cfRule>
  </conditionalFormatting>
  <conditionalFormatting sqref="E396:G414">
    <cfRule type="dataBar" priority="130">
      <dataBar>
        <cfvo type="min"/>
        <cfvo type="max"/>
        <color rgb="FF638EC6"/>
      </dataBar>
      <extLst>
        <ext xmlns:x14="http://schemas.microsoft.com/office/spreadsheetml/2009/9/main" uri="{B025F937-C7B1-47D3-B67F-A62EFF666E3E}">
          <x14:id>{C6A45DB5-2299-43D9-BD53-6C782244304E}</x14:id>
        </ext>
      </extLst>
    </cfRule>
  </conditionalFormatting>
  <conditionalFormatting sqref="H381:J394">
    <cfRule type="dataBar" priority="125">
      <dataBar>
        <cfvo type="min"/>
        <cfvo type="max"/>
        <color rgb="FF638EC6"/>
      </dataBar>
      <extLst>
        <ext xmlns:x14="http://schemas.microsoft.com/office/spreadsheetml/2009/9/main" uri="{B025F937-C7B1-47D3-B67F-A62EFF666E3E}">
          <x14:id>{8BA1DC24-17C7-4E8B-BA1D-201005CA52E6}</x14:id>
        </ext>
      </extLst>
    </cfRule>
  </conditionalFormatting>
  <conditionalFormatting sqref="K382:M394">
    <cfRule type="dataBar" priority="129">
      <dataBar>
        <cfvo type="min"/>
        <cfvo type="max"/>
        <color rgb="FF638EC6"/>
      </dataBar>
      <extLst>
        <ext xmlns:x14="http://schemas.microsoft.com/office/spreadsheetml/2009/9/main" uri="{B025F937-C7B1-47D3-B67F-A62EFF666E3E}">
          <x14:id>{6454830F-C293-4EAD-B8FD-991B4E8DAD9D}</x14:id>
        </ext>
      </extLst>
    </cfRule>
  </conditionalFormatting>
  <conditionalFormatting sqref="K381:M381">
    <cfRule type="dataBar" priority="128">
      <dataBar>
        <cfvo type="min"/>
        <cfvo type="max"/>
        <color rgb="FF638EC6"/>
      </dataBar>
      <extLst>
        <ext xmlns:x14="http://schemas.microsoft.com/office/spreadsheetml/2009/9/main" uri="{B025F937-C7B1-47D3-B67F-A62EFF666E3E}">
          <x14:id>{2F9CCE25-AFEF-4D98-89C3-7EEF7DEB8C29}</x14:id>
        </ext>
      </extLst>
    </cfRule>
  </conditionalFormatting>
  <conditionalFormatting sqref="K382:M394">
    <cfRule type="dataBar" priority="127">
      <dataBar>
        <cfvo type="min"/>
        <cfvo type="max"/>
        <color rgb="FF638EC6"/>
      </dataBar>
      <extLst>
        <ext xmlns:x14="http://schemas.microsoft.com/office/spreadsheetml/2009/9/main" uri="{B025F937-C7B1-47D3-B67F-A62EFF666E3E}">
          <x14:id>{191EE333-80F1-4A08-826F-64BFEF96A7CB}</x14:id>
        </ext>
      </extLst>
    </cfRule>
  </conditionalFormatting>
  <conditionalFormatting sqref="K382:M394">
    <cfRule type="dataBar" priority="126">
      <dataBar>
        <cfvo type="min"/>
        <cfvo type="max"/>
        <color rgb="FF638EC6"/>
      </dataBar>
      <extLst>
        <ext xmlns:x14="http://schemas.microsoft.com/office/spreadsheetml/2009/9/main" uri="{B025F937-C7B1-47D3-B67F-A62EFF666E3E}">
          <x14:id>{CC03EDFE-C2C6-4C69-92B6-6ECD8D0BB352}</x14:id>
        </ext>
      </extLst>
    </cfRule>
  </conditionalFormatting>
  <conditionalFormatting sqref="K381:M394">
    <cfRule type="dataBar" priority="124">
      <dataBar>
        <cfvo type="min"/>
        <cfvo type="max"/>
        <color rgb="FF638EC6"/>
      </dataBar>
      <extLst>
        <ext xmlns:x14="http://schemas.microsoft.com/office/spreadsheetml/2009/9/main" uri="{B025F937-C7B1-47D3-B67F-A62EFF666E3E}">
          <x14:id>{761F178A-FE06-4B3A-A998-B46C799D8115}</x14:id>
        </ext>
      </extLst>
    </cfRule>
  </conditionalFormatting>
  <conditionalFormatting sqref="K381:M381">
    <cfRule type="dataBar" priority="123">
      <dataBar>
        <cfvo type="min"/>
        <cfvo type="max"/>
        <color rgb="FF638EC6"/>
      </dataBar>
      <extLst>
        <ext xmlns:x14="http://schemas.microsoft.com/office/spreadsheetml/2009/9/main" uri="{B025F937-C7B1-47D3-B67F-A62EFF666E3E}">
          <x14:id>{EB5C9A62-793F-4A97-9CE9-68904850C34C}</x14:id>
        </ext>
      </extLst>
    </cfRule>
  </conditionalFormatting>
  <conditionalFormatting sqref="K382:M394">
    <cfRule type="dataBar" priority="122">
      <dataBar>
        <cfvo type="min"/>
        <cfvo type="max"/>
        <color rgb="FF638EC6"/>
      </dataBar>
      <extLst>
        <ext xmlns:x14="http://schemas.microsoft.com/office/spreadsheetml/2009/9/main" uri="{B025F937-C7B1-47D3-B67F-A62EFF666E3E}">
          <x14:id>{732CAE15-DD15-4B1E-AC07-9D2B2AE4921A}</x14:id>
        </ext>
      </extLst>
    </cfRule>
  </conditionalFormatting>
  <conditionalFormatting sqref="K382:M394">
    <cfRule type="dataBar" priority="121">
      <dataBar>
        <cfvo type="min"/>
        <cfvo type="max"/>
        <color rgb="FF638EC6"/>
      </dataBar>
      <extLst>
        <ext xmlns:x14="http://schemas.microsoft.com/office/spreadsheetml/2009/9/main" uri="{B025F937-C7B1-47D3-B67F-A62EFF666E3E}">
          <x14:id>{6B8D6DA8-7CAA-49A8-BBFF-9DED6593BF91}</x14:id>
        </ext>
      </extLst>
    </cfRule>
  </conditionalFormatting>
  <conditionalFormatting sqref="K382:M394">
    <cfRule type="dataBar" priority="120">
      <dataBar>
        <cfvo type="min"/>
        <cfvo type="max"/>
        <color rgb="FF638EC6"/>
      </dataBar>
      <extLst>
        <ext xmlns:x14="http://schemas.microsoft.com/office/spreadsheetml/2009/9/main" uri="{B025F937-C7B1-47D3-B67F-A62EFF666E3E}">
          <x14:id>{EE459EDB-20D1-439C-A3B2-68A206715B77}</x14:id>
        </ext>
      </extLst>
    </cfRule>
  </conditionalFormatting>
  <conditionalFormatting sqref="B420:D453">
    <cfRule type="dataBar" priority="119">
      <dataBar>
        <cfvo type="min"/>
        <cfvo type="max"/>
        <color rgb="FF638EC6"/>
      </dataBar>
      <extLst>
        <ext xmlns:x14="http://schemas.microsoft.com/office/spreadsheetml/2009/9/main" uri="{B025F937-C7B1-47D3-B67F-A62EFF666E3E}">
          <x14:id>{5A7AB78C-B130-4E2F-ACC4-6DC317D8C67E}</x14:id>
        </ext>
      </extLst>
    </cfRule>
  </conditionalFormatting>
  <conditionalFormatting sqref="E420:G420">
    <cfRule type="dataBar" priority="116">
      <dataBar>
        <cfvo type="min"/>
        <cfvo type="max"/>
        <color rgb="FF638EC6"/>
      </dataBar>
      <extLst>
        <ext xmlns:x14="http://schemas.microsoft.com/office/spreadsheetml/2009/9/main" uri="{B025F937-C7B1-47D3-B67F-A62EFF666E3E}">
          <x14:id>{6F0656D1-897C-47FC-BDDF-EAC3D32745EB}</x14:id>
        </ext>
      </extLst>
    </cfRule>
  </conditionalFormatting>
  <conditionalFormatting sqref="E421:G433">
    <cfRule type="dataBar" priority="115">
      <dataBar>
        <cfvo type="min"/>
        <cfvo type="max"/>
        <color rgb="FF638EC6"/>
      </dataBar>
      <extLst>
        <ext xmlns:x14="http://schemas.microsoft.com/office/spreadsheetml/2009/9/main" uri="{B025F937-C7B1-47D3-B67F-A62EFF666E3E}">
          <x14:id>{E39D8F28-EFEC-4354-A21A-3F85A4194761}</x14:id>
        </ext>
      </extLst>
    </cfRule>
  </conditionalFormatting>
  <conditionalFormatting sqref="B458:D491">
    <cfRule type="dataBar" priority="106">
      <dataBar>
        <cfvo type="min"/>
        <cfvo type="max"/>
        <color rgb="FF638EC6"/>
      </dataBar>
      <extLst>
        <ext xmlns:x14="http://schemas.microsoft.com/office/spreadsheetml/2009/9/main" uri="{B025F937-C7B1-47D3-B67F-A62EFF666E3E}">
          <x14:id>{A1D0429B-1105-48B3-840A-BC1A5B2E0DA2}</x14:id>
        </ext>
      </extLst>
    </cfRule>
  </conditionalFormatting>
  <conditionalFormatting sqref="E458:G458">
    <cfRule type="dataBar" priority="114">
      <dataBar>
        <cfvo type="min"/>
        <cfvo type="max"/>
        <color rgb="FF638EC6"/>
      </dataBar>
      <extLst>
        <ext xmlns:x14="http://schemas.microsoft.com/office/spreadsheetml/2009/9/main" uri="{B025F937-C7B1-47D3-B67F-A62EFF666E3E}">
          <x14:id>{05F0F1FA-C02E-4AA7-87AC-0B94AB0E3681}</x14:id>
        </ext>
      </extLst>
    </cfRule>
  </conditionalFormatting>
  <conditionalFormatting sqref="E459:G471">
    <cfRule type="dataBar" priority="113">
      <dataBar>
        <cfvo type="min"/>
        <cfvo type="max"/>
        <color rgb="FF638EC6"/>
      </dataBar>
      <extLst>
        <ext xmlns:x14="http://schemas.microsoft.com/office/spreadsheetml/2009/9/main" uri="{B025F937-C7B1-47D3-B67F-A62EFF666E3E}">
          <x14:id>{D96DA34D-188D-421A-99F8-BA79AB04DE3B}</x14:id>
        </ext>
      </extLst>
    </cfRule>
  </conditionalFormatting>
  <conditionalFormatting sqref="E472:G472">
    <cfRule type="dataBar" priority="112">
      <dataBar>
        <cfvo type="min"/>
        <cfvo type="max"/>
        <color rgb="FF638EC6"/>
      </dataBar>
      <extLst>
        <ext xmlns:x14="http://schemas.microsoft.com/office/spreadsheetml/2009/9/main" uri="{B025F937-C7B1-47D3-B67F-A62EFF666E3E}">
          <x14:id>{D6795159-A1DA-4739-B86D-898E8A145342}</x14:id>
        </ext>
      </extLst>
    </cfRule>
  </conditionalFormatting>
  <conditionalFormatting sqref="E473:G491">
    <cfRule type="dataBar" priority="111">
      <dataBar>
        <cfvo type="min"/>
        <cfvo type="max"/>
        <color rgb="FF638EC6"/>
      </dataBar>
      <extLst>
        <ext xmlns:x14="http://schemas.microsoft.com/office/spreadsheetml/2009/9/main" uri="{B025F937-C7B1-47D3-B67F-A62EFF666E3E}">
          <x14:id>{0FA7066A-FA5F-4E9C-BDC9-36BC68A91304}</x14:id>
        </ext>
      </extLst>
    </cfRule>
  </conditionalFormatting>
  <conditionalFormatting sqref="B458:G491">
    <cfRule type="dataBar" priority="110">
      <dataBar>
        <cfvo type="min"/>
        <cfvo type="max"/>
        <color rgb="FF638EC6"/>
      </dataBar>
      <extLst>
        <ext xmlns:x14="http://schemas.microsoft.com/office/spreadsheetml/2009/9/main" uri="{B025F937-C7B1-47D3-B67F-A62EFF666E3E}">
          <x14:id>{9DC26A98-D942-441D-BBC4-CD180B99245E}</x14:id>
        </ext>
      </extLst>
    </cfRule>
  </conditionalFormatting>
  <conditionalFormatting sqref="E458:G458">
    <cfRule type="dataBar" priority="109">
      <dataBar>
        <cfvo type="min"/>
        <cfvo type="max"/>
        <color rgb="FF638EC6"/>
      </dataBar>
      <extLst>
        <ext xmlns:x14="http://schemas.microsoft.com/office/spreadsheetml/2009/9/main" uri="{B025F937-C7B1-47D3-B67F-A62EFF666E3E}">
          <x14:id>{847576F8-0DEE-4069-9BD5-EEF6115FAE66}</x14:id>
        </ext>
      </extLst>
    </cfRule>
  </conditionalFormatting>
  <conditionalFormatting sqref="E459:G471">
    <cfRule type="dataBar" priority="108">
      <dataBar>
        <cfvo type="min"/>
        <cfvo type="max"/>
        <color rgb="FF638EC6"/>
      </dataBar>
      <extLst>
        <ext xmlns:x14="http://schemas.microsoft.com/office/spreadsheetml/2009/9/main" uri="{B025F937-C7B1-47D3-B67F-A62EFF666E3E}">
          <x14:id>{9735A35A-73B0-4825-B19E-1FAB4488A6DC}</x14:id>
        </ext>
      </extLst>
    </cfRule>
  </conditionalFormatting>
  <conditionalFormatting sqref="E459:G471">
    <cfRule type="dataBar" priority="107">
      <dataBar>
        <cfvo type="min"/>
        <cfvo type="max"/>
        <color rgb="FF638EC6"/>
      </dataBar>
      <extLst>
        <ext xmlns:x14="http://schemas.microsoft.com/office/spreadsheetml/2009/9/main" uri="{B025F937-C7B1-47D3-B67F-A62EFF666E3E}">
          <x14:id>{BB28B793-5A32-4D6B-A6A4-8E3E956B22C9}</x14:id>
        </ext>
      </extLst>
    </cfRule>
  </conditionalFormatting>
  <conditionalFormatting sqref="E458:G471">
    <cfRule type="dataBar" priority="105">
      <dataBar>
        <cfvo type="min"/>
        <cfvo type="max"/>
        <color rgb="FF638EC6"/>
      </dataBar>
      <extLst>
        <ext xmlns:x14="http://schemas.microsoft.com/office/spreadsheetml/2009/9/main" uri="{B025F937-C7B1-47D3-B67F-A62EFF666E3E}">
          <x14:id>{F69B8A67-10DD-4C56-9564-0570AA9615C7}</x14:id>
        </ext>
      </extLst>
    </cfRule>
  </conditionalFormatting>
  <conditionalFormatting sqref="E472:G472">
    <cfRule type="dataBar" priority="104">
      <dataBar>
        <cfvo type="min"/>
        <cfvo type="max"/>
        <color rgb="FF638EC6"/>
      </dataBar>
      <extLst>
        <ext xmlns:x14="http://schemas.microsoft.com/office/spreadsheetml/2009/9/main" uri="{B025F937-C7B1-47D3-B67F-A62EFF666E3E}">
          <x14:id>{9981E8C6-007A-442C-A8D0-6C57F25456EB}</x14:id>
        </ext>
      </extLst>
    </cfRule>
  </conditionalFormatting>
  <conditionalFormatting sqref="E473:G491">
    <cfRule type="dataBar" priority="103">
      <dataBar>
        <cfvo type="min"/>
        <cfvo type="max"/>
        <color rgb="FF638EC6"/>
      </dataBar>
      <extLst>
        <ext xmlns:x14="http://schemas.microsoft.com/office/spreadsheetml/2009/9/main" uri="{B025F937-C7B1-47D3-B67F-A62EFF666E3E}">
          <x14:id>{77189788-C926-4A91-B043-7F494641F267}</x14:id>
        </ext>
      </extLst>
    </cfRule>
  </conditionalFormatting>
  <conditionalFormatting sqref="E473:G491">
    <cfRule type="dataBar" priority="102">
      <dataBar>
        <cfvo type="min"/>
        <cfvo type="max"/>
        <color rgb="FF638EC6"/>
      </dataBar>
      <extLst>
        <ext xmlns:x14="http://schemas.microsoft.com/office/spreadsheetml/2009/9/main" uri="{B025F937-C7B1-47D3-B67F-A62EFF666E3E}">
          <x14:id>{D1BCDA25-D601-4727-9150-3F245FAF6E0B}</x14:id>
        </ext>
      </extLst>
    </cfRule>
  </conditionalFormatting>
  <conditionalFormatting sqref="E458:G458">
    <cfRule type="dataBar" priority="101">
      <dataBar>
        <cfvo type="min"/>
        <cfvo type="max"/>
        <color rgb="FF638EC6"/>
      </dataBar>
      <extLst>
        <ext xmlns:x14="http://schemas.microsoft.com/office/spreadsheetml/2009/9/main" uri="{B025F937-C7B1-47D3-B67F-A62EFF666E3E}">
          <x14:id>{EF44E285-8A82-8143-BE8E-56BC283546AE}</x14:id>
        </ext>
      </extLst>
    </cfRule>
  </conditionalFormatting>
  <conditionalFormatting sqref="E459:G471">
    <cfRule type="dataBar" priority="100">
      <dataBar>
        <cfvo type="min"/>
        <cfvo type="max"/>
        <color rgb="FF638EC6"/>
      </dataBar>
      <extLst>
        <ext xmlns:x14="http://schemas.microsoft.com/office/spreadsheetml/2009/9/main" uri="{B025F937-C7B1-47D3-B67F-A62EFF666E3E}">
          <x14:id>{5242E143-53C5-1040-A245-CD36F49A26E2}</x14:id>
        </ext>
      </extLst>
    </cfRule>
  </conditionalFormatting>
  <conditionalFormatting sqref="E459:G471">
    <cfRule type="dataBar" priority="99">
      <dataBar>
        <cfvo type="min"/>
        <cfvo type="max"/>
        <color rgb="FF638EC6"/>
      </dataBar>
      <extLst>
        <ext xmlns:x14="http://schemas.microsoft.com/office/spreadsheetml/2009/9/main" uri="{B025F937-C7B1-47D3-B67F-A62EFF666E3E}">
          <x14:id>{4E5DF75F-B5F5-A74D-8C4A-B0E382F2BAF6}</x14:id>
        </ext>
      </extLst>
    </cfRule>
  </conditionalFormatting>
  <conditionalFormatting sqref="E459:G471">
    <cfRule type="dataBar" priority="98">
      <dataBar>
        <cfvo type="min"/>
        <cfvo type="max"/>
        <color rgb="FF638EC6"/>
      </dataBar>
      <extLst>
        <ext xmlns:x14="http://schemas.microsoft.com/office/spreadsheetml/2009/9/main" uri="{B025F937-C7B1-47D3-B67F-A62EFF666E3E}">
          <x14:id>{A81E0E80-DA35-7D4F-B1DF-C21ECBB73004}</x14:id>
        </ext>
      </extLst>
    </cfRule>
  </conditionalFormatting>
  <conditionalFormatting sqref="E472:G491">
    <cfRule type="dataBar" priority="97">
      <dataBar>
        <cfvo type="min"/>
        <cfvo type="max"/>
        <color rgb="FF638EC6"/>
      </dataBar>
      <extLst>
        <ext xmlns:x14="http://schemas.microsoft.com/office/spreadsheetml/2009/9/main" uri="{B025F937-C7B1-47D3-B67F-A62EFF666E3E}">
          <x14:id>{9AEDE10D-027D-3B4A-A20F-A8008868A855}</x14:id>
        </ext>
      </extLst>
    </cfRule>
  </conditionalFormatting>
  <conditionalFormatting sqref="E473:G491">
    <cfRule type="dataBar" priority="96">
      <dataBar>
        <cfvo type="min"/>
        <cfvo type="max"/>
        <color rgb="FF638EC6"/>
      </dataBar>
      <extLst>
        <ext xmlns:x14="http://schemas.microsoft.com/office/spreadsheetml/2009/9/main" uri="{B025F937-C7B1-47D3-B67F-A62EFF666E3E}">
          <x14:id>{87C7999C-956A-8042-8C0B-8D793A020BE2}</x14:id>
        </ext>
      </extLst>
    </cfRule>
  </conditionalFormatting>
  <conditionalFormatting sqref="E473:G491">
    <cfRule type="dataBar" priority="95">
      <dataBar>
        <cfvo type="min"/>
        <cfvo type="max"/>
        <color rgb="FF638EC6"/>
      </dataBar>
      <extLst>
        <ext xmlns:x14="http://schemas.microsoft.com/office/spreadsheetml/2009/9/main" uri="{B025F937-C7B1-47D3-B67F-A62EFF666E3E}">
          <x14:id>{224D7060-1D3D-EA48-9514-4316FFEFFFD2}</x14:id>
        </ext>
      </extLst>
    </cfRule>
  </conditionalFormatting>
  <conditionalFormatting sqref="H458:J471">
    <cfRule type="dataBar" priority="73">
      <dataBar>
        <cfvo type="min"/>
        <cfvo type="max"/>
        <color rgb="FFFFB628"/>
      </dataBar>
      <extLst>
        <ext xmlns:x14="http://schemas.microsoft.com/office/spreadsheetml/2009/9/main" uri="{B025F937-C7B1-47D3-B67F-A62EFF666E3E}">
          <x14:id>{7451C770-FC62-144D-9AE6-9636AC44D2D0}</x14:id>
        </ext>
      </extLst>
    </cfRule>
  </conditionalFormatting>
  <conditionalFormatting sqref="K458:M458">
    <cfRule type="dataBar" priority="93">
      <dataBar>
        <cfvo type="min"/>
        <cfvo type="max"/>
        <color rgb="FF638EC6"/>
      </dataBar>
      <extLst>
        <ext xmlns:x14="http://schemas.microsoft.com/office/spreadsheetml/2009/9/main" uri="{B025F937-C7B1-47D3-B67F-A62EFF666E3E}">
          <x14:id>{423B0821-B8B5-D743-9F94-A511A43B2095}</x14:id>
        </ext>
      </extLst>
    </cfRule>
  </conditionalFormatting>
  <conditionalFormatting sqref="K459:M471">
    <cfRule type="dataBar" priority="92">
      <dataBar>
        <cfvo type="min"/>
        <cfvo type="max"/>
        <color rgb="FF638EC6"/>
      </dataBar>
      <extLst>
        <ext xmlns:x14="http://schemas.microsoft.com/office/spreadsheetml/2009/9/main" uri="{B025F937-C7B1-47D3-B67F-A62EFF666E3E}">
          <x14:id>{6B8C32DA-87AC-F44B-9A0D-23561FC63518}</x14:id>
        </ext>
      </extLst>
    </cfRule>
  </conditionalFormatting>
  <conditionalFormatting sqref="H458:M471">
    <cfRule type="dataBar" priority="89">
      <dataBar>
        <cfvo type="min"/>
        <cfvo type="max"/>
        <color rgb="FF638EC6"/>
      </dataBar>
      <extLst>
        <ext xmlns:x14="http://schemas.microsoft.com/office/spreadsheetml/2009/9/main" uri="{B025F937-C7B1-47D3-B67F-A62EFF666E3E}">
          <x14:id>{8E256142-6491-AF4D-9EC9-A87832BDF88E}</x14:id>
        </ext>
      </extLst>
    </cfRule>
  </conditionalFormatting>
  <conditionalFormatting sqref="K458:M458">
    <cfRule type="dataBar" priority="88">
      <dataBar>
        <cfvo type="min"/>
        <cfvo type="max"/>
        <color rgb="FF638EC6"/>
      </dataBar>
      <extLst>
        <ext xmlns:x14="http://schemas.microsoft.com/office/spreadsheetml/2009/9/main" uri="{B025F937-C7B1-47D3-B67F-A62EFF666E3E}">
          <x14:id>{55B08A11-B450-BB4C-A373-C006D30AA604}</x14:id>
        </ext>
      </extLst>
    </cfRule>
  </conditionalFormatting>
  <conditionalFormatting sqref="K459:M471">
    <cfRule type="dataBar" priority="87">
      <dataBar>
        <cfvo type="min"/>
        <cfvo type="max"/>
        <color rgb="FF638EC6"/>
      </dataBar>
      <extLst>
        <ext xmlns:x14="http://schemas.microsoft.com/office/spreadsheetml/2009/9/main" uri="{B025F937-C7B1-47D3-B67F-A62EFF666E3E}">
          <x14:id>{EB9B33F4-3167-CE47-BF39-20DE535A1220}</x14:id>
        </ext>
      </extLst>
    </cfRule>
  </conditionalFormatting>
  <conditionalFormatting sqref="K459:M471">
    <cfRule type="dataBar" priority="86">
      <dataBar>
        <cfvo type="min"/>
        <cfvo type="max"/>
        <color rgb="FF638EC6"/>
      </dataBar>
      <extLst>
        <ext xmlns:x14="http://schemas.microsoft.com/office/spreadsheetml/2009/9/main" uri="{B025F937-C7B1-47D3-B67F-A62EFF666E3E}">
          <x14:id>{D5A4ACBF-482E-9342-AC48-0C3680360350}</x14:id>
        </ext>
      </extLst>
    </cfRule>
  </conditionalFormatting>
  <conditionalFormatting sqref="K458:M471">
    <cfRule type="dataBar" priority="84">
      <dataBar>
        <cfvo type="min"/>
        <cfvo type="max"/>
        <color rgb="FF638EC6"/>
      </dataBar>
      <extLst>
        <ext xmlns:x14="http://schemas.microsoft.com/office/spreadsheetml/2009/9/main" uri="{B025F937-C7B1-47D3-B67F-A62EFF666E3E}">
          <x14:id>{2825EA1C-87BD-F948-991A-7624333B1FE4}</x14:id>
        </ext>
      </extLst>
    </cfRule>
  </conditionalFormatting>
  <conditionalFormatting sqref="K458:M458">
    <cfRule type="dataBar" priority="80">
      <dataBar>
        <cfvo type="min"/>
        <cfvo type="max"/>
        <color rgb="FF638EC6"/>
      </dataBar>
      <extLst>
        <ext xmlns:x14="http://schemas.microsoft.com/office/spreadsheetml/2009/9/main" uri="{B025F937-C7B1-47D3-B67F-A62EFF666E3E}">
          <x14:id>{717168E0-9579-E943-89C2-33011BA44761}</x14:id>
        </ext>
      </extLst>
    </cfRule>
  </conditionalFormatting>
  <conditionalFormatting sqref="K459:M471">
    <cfRule type="dataBar" priority="79">
      <dataBar>
        <cfvo type="min"/>
        <cfvo type="max"/>
        <color rgb="FF638EC6"/>
      </dataBar>
      <extLst>
        <ext xmlns:x14="http://schemas.microsoft.com/office/spreadsheetml/2009/9/main" uri="{B025F937-C7B1-47D3-B67F-A62EFF666E3E}">
          <x14:id>{43AD7C30-0FB8-664F-A5EA-8437F3723ECF}</x14:id>
        </ext>
      </extLst>
    </cfRule>
  </conditionalFormatting>
  <conditionalFormatting sqref="K459:M471">
    <cfRule type="dataBar" priority="78">
      <dataBar>
        <cfvo type="min"/>
        <cfvo type="max"/>
        <color rgb="FF638EC6"/>
      </dataBar>
      <extLst>
        <ext xmlns:x14="http://schemas.microsoft.com/office/spreadsheetml/2009/9/main" uri="{B025F937-C7B1-47D3-B67F-A62EFF666E3E}">
          <x14:id>{4236AAEE-C6B5-0F42-B309-80EF6173BC37}</x14:id>
        </ext>
      </extLst>
    </cfRule>
  </conditionalFormatting>
  <conditionalFormatting sqref="K459:M471">
    <cfRule type="dataBar" priority="77">
      <dataBar>
        <cfvo type="min"/>
        <cfvo type="max"/>
        <color rgb="FF638EC6"/>
      </dataBar>
      <extLst>
        <ext xmlns:x14="http://schemas.microsoft.com/office/spreadsheetml/2009/9/main" uri="{B025F937-C7B1-47D3-B67F-A62EFF666E3E}">
          <x14:id>{C2493366-8695-C143-91DF-78AA275C9C57}</x14:id>
        </ext>
      </extLst>
    </cfRule>
  </conditionalFormatting>
  <conditionalFormatting sqref="H472:J472">
    <cfRule type="dataBar" priority="72">
      <dataBar>
        <cfvo type="min"/>
        <cfvo type="max"/>
        <color rgb="FF638EC6"/>
      </dataBar>
      <extLst>
        <ext xmlns:x14="http://schemas.microsoft.com/office/spreadsheetml/2009/9/main" uri="{B025F937-C7B1-47D3-B67F-A62EFF666E3E}">
          <x14:id>{4F6F5B56-D8CB-2B47-8C2D-B1776E061B69}</x14:id>
        </ext>
      </extLst>
    </cfRule>
  </conditionalFormatting>
  <conditionalFormatting sqref="H472:J472">
    <cfRule type="dataBar" priority="71">
      <dataBar>
        <cfvo type="min"/>
        <cfvo type="max"/>
        <color rgb="FF638EC6"/>
      </dataBar>
      <extLst>
        <ext xmlns:x14="http://schemas.microsoft.com/office/spreadsheetml/2009/9/main" uri="{B025F937-C7B1-47D3-B67F-A62EFF666E3E}">
          <x14:id>{D575D38F-C56D-B149-9C14-C17439921953}</x14:id>
        </ext>
      </extLst>
    </cfRule>
  </conditionalFormatting>
  <conditionalFormatting sqref="H472:J472">
    <cfRule type="dataBar" priority="70">
      <dataBar>
        <cfvo type="min"/>
        <cfvo type="max"/>
        <color rgb="FF638EC6"/>
      </dataBar>
      <extLst>
        <ext xmlns:x14="http://schemas.microsoft.com/office/spreadsheetml/2009/9/main" uri="{B025F937-C7B1-47D3-B67F-A62EFF666E3E}">
          <x14:id>{94A00358-D5B3-A94E-B1E6-C6F3151E8DB9}</x14:id>
        </ext>
      </extLst>
    </cfRule>
  </conditionalFormatting>
  <conditionalFormatting sqref="H472:J472">
    <cfRule type="dataBar" priority="69">
      <dataBar>
        <cfvo type="min"/>
        <cfvo type="max"/>
        <color rgb="FF638EC6"/>
      </dataBar>
      <extLst>
        <ext xmlns:x14="http://schemas.microsoft.com/office/spreadsheetml/2009/9/main" uri="{B025F937-C7B1-47D3-B67F-A62EFF666E3E}">
          <x14:id>{E722026D-83C9-8949-9C5D-EB74E0FDF4DB}</x14:id>
        </ext>
      </extLst>
    </cfRule>
  </conditionalFormatting>
  <conditionalFormatting sqref="H473:J491">
    <cfRule type="dataBar" priority="68">
      <dataBar>
        <cfvo type="min"/>
        <cfvo type="max"/>
        <color rgb="FF638EC6"/>
      </dataBar>
      <extLst>
        <ext xmlns:x14="http://schemas.microsoft.com/office/spreadsheetml/2009/9/main" uri="{B025F937-C7B1-47D3-B67F-A62EFF666E3E}">
          <x14:id>{683E3A2E-93F9-314C-9452-19856BA124FE}</x14:id>
        </ext>
      </extLst>
    </cfRule>
  </conditionalFormatting>
  <conditionalFormatting sqref="H473:J491">
    <cfRule type="dataBar" priority="67">
      <dataBar>
        <cfvo type="min"/>
        <cfvo type="max"/>
        <color rgb="FF638EC6"/>
      </dataBar>
      <extLst>
        <ext xmlns:x14="http://schemas.microsoft.com/office/spreadsheetml/2009/9/main" uri="{B025F937-C7B1-47D3-B67F-A62EFF666E3E}">
          <x14:id>{D3CBDC43-A3A0-FD4F-B72F-AF5562A98316}</x14:id>
        </ext>
      </extLst>
    </cfRule>
  </conditionalFormatting>
  <conditionalFormatting sqref="H473:J491">
    <cfRule type="dataBar" priority="66">
      <dataBar>
        <cfvo type="min"/>
        <cfvo type="max"/>
        <color rgb="FF638EC6"/>
      </dataBar>
      <extLst>
        <ext xmlns:x14="http://schemas.microsoft.com/office/spreadsheetml/2009/9/main" uri="{B025F937-C7B1-47D3-B67F-A62EFF666E3E}">
          <x14:id>{9BF13017-7445-4947-828F-37497E4F4A1E}</x14:id>
        </ext>
      </extLst>
    </cfRule>
  </conditionalFormatting>
  <conditionalFormatting sqref="H473:J491">
    <cfRule type="dataBar" priority="65">
      <dataBar>
        <cfvo type="min"/>
        <cfvo type="max"/>
        <color rgb="FF638EC6"/>
      </dataBar>
      <extLst>
        <ext xmlns:x14="http://schemas.microsoft.com/office/spreadsheetml/2009/9/main" uri="{B025F937-C7B1-47D3-B67F-A62EFF666E3E}">
          <x14:id>{69AC63E0-4681-6E47-A1C4-69FFBCCE4B75}</x14:id>
        </ext>
      </extLst>
    </cfRule>
  </conditionalFormatting>
  <conditionalFormatting sqref="K472:M472">
    <cfRule type="dataBar" priority="64">
      <dataBar>
        <cfvo type="min"/>
        <cfvo type="max"/>
        <color rgb="FF638EC6"/>
      </dataBar>
      <extLst>
        <ext xmlns:x14="http://schemas.microsoft.com/office/spreadsheetml/2009/9/main" uri="{B025F937-C7B1-47D3-B67F-A62EFF666E3E}">
          <x14:id>{C9405515-090E-AB4D-BEBB-88B2E61DD596}</x14:id>
        </ext>
      </extLst>
    </cfRule>
  </conditionalFormatting>
  <conditionalFormatting sqref="K472:M472">
    <cfRule type="dataBar" priority="63">
      <dataBar>
        <cfvo type="min"/>
        <cfvo type="max"/>
        <color rgb="FF638EC6"/>
      </dataBar>
      <extLst>
        <ext xmlns:x14="http://schemas.microsoft.com/office/spreadsheetml/2009/9/main" uri="{B025F937-C7B1-47D3-B67F-A62EFF666E3E}">
          <x14:id>{A6056D35-E686-C840-B13D-4D0A2B3798D6}</x14:id>
        </ext>
      </extLst>
    </cfRule>
  </conditionalFormatting>
  <conditionalFormatting sqref="K472:M472">
    <cfRule type="dataBar" priority="62">
      <dataBar>
        <cfvo type="min"/>
        <cfvo type="max"/>
        <color rgb="FF638EC6"/>
      </dataBar>
      <extLst>
        <ext xmlns:x14="http://schemas.microsoft.com/office/spreadsheetml/2009/9/main" uri="{B025F937-C7B1-47D3-B67F-A62EFF666E3E}">
          <x14:id>{AAC9C6DB-615E-024A-8381-318A7818B41C}</x14:id>
        </ext>
      </extLst>
    </cfRule>
  </conditionalFormatting>
  <conditionalFormatting sqref="K472:M472">
    <cfRule type="dataBar" priority="61">
      <dataBar>
        <cfvo type="min"/>
        <cfvo type="max"/>
        <color rgb="FF638EC6"/>
      </dataBar>
      <extLst>
        <ext xmlns:x14="http://schemas.microsoft.com/office/spreadsheetml/2009/9/main" uri="{B025F937-C7B1-47D3-B67F-A62EFF666E3E}">
          <x14:id>{2B387696-937F-E24F-8EC7-AE34F527FF89}</x14:id>
        </ext>
      </extLst>
    </cfRule>
  </conditionalFormatting>
  <conditionalFormatting sqref="K473:M491">
    <cfRule type="dataBar" priority="60">
      <dataBar>
        <cfvo type="min"/>
        <cfvo type="max"/>
        <color rgb="FF638EC6"/>
      </dataBar>
      <extLst>
        <ext xmlns:x14="http://schemas.microsoft.com/office/spreadsheetml/2009/9/main" uri="{B025F937-C7B1-47D3-B67F-A62EFF666E3E}">
          <x14:id>{A90B1D68-1D58-894F-BC97-74D8EDC785A2}</x14:id>
        </ext>
      </extLst>
    </cfRule>
  </conditionalFormatting>
  <conditionalFormatting sqref="K473:M491">
    <cfRule type="dataBar" priority="59">
      <dataBar>
        <cfvo type="min"/>
        <cfvo type="max"/>
        <color rgb="FF638EC6"/>
      </dataBar>
      <extLst>
        <ext xmlns:x14="http://schemas.microsoft.com/office/spreadsheetml/2009/9/main" uri="{B025F937-C7B1-47D3-B67F-A62EFF666E3E}">
          <x14:id>{4EABA6CF-6C26-384D-A101-CE281061AD97}</x14:id>
        </ext>
      </extLst>
    </cfRule>
  </conditionalFormatting>
  <conditionalFormatting sqref="K473:M491">
    <cfRule type="dataBar" priority="58">
      <dataBar>
        <cfvo type="min"/>
        <cfvo type="max"/>
        <color rgb="FF638EC6"/>
      </dataBar>
      <extLst>
        <ext xmlns:x14="http://schemas.microsoft.com/office/spreadsheetml/2009/9/main" uri="{B025F937-C7B1-47D3-B67F-A62EFF666E3E}">
          <x14:id>{4BFF24AF-F48E-C54D-86FD-274E9B444632}</x14:id>
        </ext>
      </extLst>
    </cfRule>
  </conditionalFormatting>
  <conditionalFormatting sqref="K473:M491">
    <cfRule type="dataBar" priority="57">
      <dataBar>
        <cfvo type="min"/>
        <cfvo type="max"/>
        <color rgb="FF638EC6"/>
      </dataBar>
      <extLst>
        <ext xmlns:x14="http://schemas.microsoft.com/office/spreadsheetml/2009/9/main" uri="{B025F937-C7B1-47D3-B67F-A62EFF666E3E}">
          <x14:id>{CBB3A8B3-4909-7745-9952-F6E1EE279E2A}</x14:id>
        </ext>
      </extLst>
    </cfRule>
  </conditionalFormatting>
  <conditionalFormatting sqref="B501:D534">
    <cfRule type="dataBar" priority="56">
      <dataBar>
        <cfvo type="min"/>
        <cfvo type="max"/>
        <color rgb="FF638EC6"/>
      </dataBar>
      <extLst>
        <ext xmlns:x14="http://schemas.microsoft.com/office/spreadsheetml/2009/9/main" uri="{B025F937-C7B1-47D3-B67F-A62EFF666E3E}">
          <x14:id>{C196F9EF-DB79-4634-8A89-0058B3DAFABA}</x14:id>
        </ext>
      </extLst>
    </cfRule>
  </conditionalFormatting>
  <conditionalFormatting sqref="E501:G501">
    <cfRule type="dataBar" priority="53">
      <dataBar>
        <cfvo type="min"/>
        <cfvo type="max"/>
        <color rgb="FF638EC6"/>
      </dataBar>
      <extLst>
        <ext xmlns:x14="http://schemas.microsoft.com/office/spreadsheetml/2009/9/main" uri="{B025F937-C7B1-47D3-B67F-A62EFF666E3E}">
          <x14:id>{0016EA27-C800-45E8-BD99-6A50681CE3A9}</x14:id>
        </ext>
      </extLst>
    </cfRule>
  </conditionalFormatting>
  <conditionalFormatting sqref="E502:G514">
    <cfRule type="dataBar" priority="52">
      <dataBar>
        <cfvo type="min"/>
        <cfvo type="max"/>
        <color rgb="FF638EC6"/>
      </dataBar>
      <extLst>
        <ext xmlns:x14="http://schemas.microsoft.com/office/spreadsheetml/2009/9/main" uri="{B025F937-C7B1-47D3-B67F-A62EFF666E3E}">
          <x14:id>{EB8EB86B-FCF2-4035-BAC0-5894B7CAE789}</x14:id>
        </ext>
      </extLst>
    </cfRule>
  </conditionalFormatting>
  <conditionalFormatting sqref="B541:D574">
    <cfRule type="dataBar" priority="47">
      <dataBar>
        <cfvo type="min"/>
        <cfvo type="max"/>
        <color rgb="FFFFB628"/>
      </dataBar>
      <extLst>
        <ext xmlns:x14="http://schemas.microsoft.com/office/spreadsheetml/2009/9/main" uri="{B025F937-C7B1-47D3-B67F-A62EFF666E3E}">
          <x14:id>{25B34BDD-A332-4B45-A946-444006A9D21E}</x14:id>
        </ext>
      </extLst>
    </cfRule>
  </conditionalFormatting>
  <conditionalFormatting sqref="H541:J554">
    <cfRule type="dataBar" priority="46">
      <dataBar>
        <cfvo type="min"/>
        <cfvo type="max"/>
        <color rgb="FFFFB628"/>
      </dataBar>
      <extLst>
        <ext xmlns:x14="http://schemas.microsoft.com/office/spreadsheetml/2009/9/main" uri="{B025F937-C7B1-47D3-B67F-A62EFF666E3E}">
          <x14:id>{275034C1-06F6-4D8F-BFAB-87800D4510FC}</x14:id>
        </ext>
      </extLst>
    </cfRule>
  </conditionalFormatting>
  <conditionalFormatting sqref="H555:J555">
    <cfRule type="dataBar" priority="45">
      <dataBar>
        <cfvo type="min"/>
        <cfvo type="max"/>
        <color rgb="FFFFB628"/>
      </dataBar>
      <extLst>
        <ext xmlns:x14="http://schemas.microsoft.com/office/spreadsheetml/2009/9/main" uri="{B025F937-C7B1-47D3-B67F-A62EFF666E3E}">
          <x14:id>{12A0F9F9-EAC4-45B2-AE1B-415FD422AC46}</x14:id>
        </ext>
      </extLst>
    </cfRule>
  </conditionalFormatting>
  <conditionalFormatting sqref="H556:J574">
    <cfRule type="dataBar" priority="44">
      <dataBar>
        <cfvo type="min"/>
        <cfvo type="max"/>
        <color rgb="FFFFB628"/>
      </dataBar>
      <extLst>
        <ext xmlns:x14="http://schemas.microsoft.com/office/spreadsheetml/2009/9/main" uri="{B025F937-C7B1-47D3-B67F-A62EFF666E3E}">
          <x14:id>{089A866D-895D-41D9-B456-FBAA4EA788A0}</x14:id>
        </ext>
      </extLst>
    </cfRule>
  </conditionalFormatting>
  <conditionalFormatting sqref="B281:D315">
    <cfRule type="dataBar" priority="234">
      <dataBar>
        <cfvo type="min"/>
        <cfvo type="max"/>
        <color rgb="FF638EC6"/>
      </dataBar>
      <extLst>
        <ext xmlns:x14="http://schemas.microsoft.com/office/spreadsheetml/2009/9/main" uri="{B025F937-C7B1-47D3-B67F-A62EFF666E3E}">
          <x14:id>{9731573E-F317-4196-B15A-D612590F6546}</x14:id>
        </ext>
      </extLst>
    </cfRule>
  </conditionalFormatting>
  <conditionalFormatting sqref="E281:M281 K282:M315">
    <cfRule type="dataBar" priority="236">
      <dataBar>
        <cfvo type="min"/>
        <cfvo type="max"/>
        <color rgb="FF638EC6"/>
      </dataBar>
      <extLst>
        <ext xmlns:x14="http://schemas.microsoft.com/office/spreadsheetml/2009/9/main" uri="{B025F937-C7B1-47D3-B67F-A62EFF666E3E}">
          <x14:id>{BEFC9B59-36CB-44AE-BC7D-D370F26022BC}</x14:id>
        </ext>
      </extLst>
    </cfRule>
  </conditionalFormatting>
  <conditionalFormatting sqref="E296:G315">
    <cfRule type="dataBar" priority="243">
      <dataBar>
        <cfvo type="min"/>
        <cfvo type="max"/>
        <color rgb="FF638EC6"/>
      </dataBar>
      <extLst>
        <ext xmlns:x14="http://schemas.microsoft.com/office/spreadsheetml/2009/9/main" uri="{B025F937-C7B1-47D3-B67F-A62EFF666E3E}">
          <x14:id>{583318C7-A0FA-440E-8B14-39440A01CED5}</x14:id>
        </ext>
      </extLst>
    </cfRule>
  </conditionalFormatting>
  <conditionalFormatting sqref="H296:J315">
    <cfRule type="dataBar" priority="245">
      <dataBar>
        <cfvo type="min"/>
        <cfvo type="max"/>
        <color rgb="FF638EC6"/>
      </dataBar>
      <extLst>
        <ext xmlns:x14="http://schemas.microsoft.com/office/spreadsheetml/2009/9/main" uri="{B025F937-C7B1-47D3-B67F-A62EFF666E3E}">
          <x14:id>{19BA6701-606E-4F30-B73E-0413D5D525B7}</x14:id>
        </ext>
      </extLst>
    </cfRule>
  </conditionalFormatting>
  <conditionalFormatting sqref="P381:P394">
    <cfRule type="dataBar" priority="40">
      <dataBar>
        <cfvo type="min"/>
        <cfvo type="max"/>
        <color rgb="FF638EC6"/>
      </dataBar>
      <extLst>
        <ext xmlns:x14="http://schemas.microsoft.com/office/spreadsheetml/2009/9/main" uri="{B025F937-C7B1-47D3-B67F-A62EFF666E3E}">
          <x14:id>{605A0977-7842-45B6-81D7-F23C242E339D}</x14:id>
        </ext>
      </extLst>
    </cfRule>
  </conditionalFormatting>
  <conditionalFormatting sqref="P381:P394">
    <cfRule type="dataBar" priority="41">
      <dataBar>
        <cfvo type="min"/>
        <cfvo type="max"/>
        <color rgb="FF638EC6"/>
      </dataBar>
      <extLst>
        <ext xmlns:x14="http://schemas.microsoft.com/office/spreadsheetml/2009/9/main" uri="{B025F937-C7B1-47D3-B67F-A62EFF666E3E}">
          <x14:id>{BB178FA5-0FD4-4C55-B544-2285259D68FF}</x14:id>
        </ext>
      </extLst>
    </cfRule>
  </conditionalFormatting>
  <conditionalFormatting sqref="I403">
    <cfRule type="dataBar" priority="37">
      <dataBar>
        <cfvo type="min"/>
        <cfvo type="max"/>
        <color rgb="FF638EC6"/>
      </dataBar>
      <extLst>
        <ext xmlns:x14="http://schemas.microsoft.com/office/spreadsheetml/2009/9/main" uri="{B025F937-C7B1-47D3-B67F-A62EFF666E3E}">
          <x14:id>{B9DBEACC-3134-4FBA-AF63-155E131927E2}</x14:id>
        </ext>
      </extLst>
    </cfRule>
  </conditionalFormatting>
  <conditionalFormatting sqref="I403">
    <cfRule type="dataBar" priority="36">
      <dataBar>
        <cfvo type="min"/>
        <cfvo type="max"/>
        <color rgb="FF638EC6"/>
      </dataBar>
      <extLst>
        <ext xmlns:x14="http://schemas.microsoft.com/office/spreadsheetml/2009/9/main" uri="{B025F937-C7B1-47D3-B67F-A62EFF666E3E}">
          <x14:id>{741D7A34-A252-4026-866D-3E9A1AD89C06}</x14:id>
        </ext>
      </extLst>
    </cfRule>
  </conditionalFormatting>
  <conditionalFormatting sqref="K321:M354">
    <cfRule type="dataBar" priority="34">
      <dataBar>
        <cfvo type="min"/>
        <cfvo type="max"/>
        <color rgb="FF638EC6"/>
      </dataBar>
      <extLst>
        <ext xmlns:x14="http://schemas.microsoft.com/office/spreadsheetml/2009/9/main" uri="{B025F937-C7B1-47D3-B67F-A62EFF666E3E}">
          <x14:id>{3A9022A1-132F-43E4-98CC-D543FBF581FE}</x14:id>
        </ext>
      </extLst>
    </cfRule>
  </conditionalFormatting>
  <conditionalFormatting sqref="T319:T320">
    <cfRule type="dataBar" priority="33">
      <dataBar>
        <cfvo type="min"/>
        <cfvo type="max"/>
        <color rgb="FF638EC6"/>
      </dataBar>
      <extLst>
        <ext xmlns:x14="http://schemas.microsoft.com/office/spreadsheetml/2009/9/main" uri="{B025F937-C7B1-47D3-B67F-A62EFF666E3E}">
          <x14:id>{6427E658-F1D6-46C3-A975-B708F3981246}</x14:id>
        </ext>
      </extLst>
    </cfRule>
  </conditionalFormatting>
  <conditionalFormatting sqref="T319:T320">
    <cfRule type="dataBar" priority="32">
      <dataBar>
        <cfvo type="min"/>
        <cfvo type="max"/>
        <color rgb="FF638EC6"/>
      </dataBar>
      <extLst>
        <ext xmlns:x14="http://schemas.microsoft.com/office/spreadsheetml/2009/9/main" uri="{B025F937-C7B1-47D3-B67F-A62EFF666E3E}">
          <x14:id>{93BC7508-1D7F-416F-8533-8A0199895081}</x14:id>
        </ext>
      </extLst>
    </cfRule>
  </conditionalFormatting>
  <conditionalFormatting sqref="T323">
    <cfRule type="dataBar" priority="31">
      <dataBar>
        <cfvo type="min"/>
        <cfvo type="max"/>
        <color rgb="FF638EC6"/>
      </dataBar>
      <extLst>
        <ext xmlns:x14="http://schemas.microsoft.com/office/spreadsheetml/2009/9/main" uri="{B025F937-C7B1-47D3-B67F-A62EFF666E3E}">
          <x14:id>{F2BC3864-3D37-4C41-97A6-437D8961B7D6}</x14:id>
        </ext>
      </extLst>
    </cfRule>
  </conditionalFormatting>
  <conditionalFormatting sqref="T323">
    <cfRule type="dataBar" priority="30">
      <dataBar>
        <cfvo type="min"/>
        <cfvo type="max"/>
        <color rgb="FF638EC6"/>
      </dataBar>
      <extLst>
        <ext xmlns:x14="http://schemas.microsoft.com/office/spreadsheetml/2009/9/main" uri="{B025F937-C7B1-47D3-B67F-A62EFF666E3E}">
          <x14:id>{8EB0A226-76F5-46A5-BCC1-1C84ED940F17}</x14:id>
        </ext>
      </extLst>
    </cfRule>
  </conditionalFormatting>
  <conditionalFormatting sqref="T326:T327">
    <cfRule type="dataBar" priority="29">
      <dataBar>
        <cfvo type="min"/>
        <cfvo type="max"/>
        <color rgb="FF638EC6"/>
      </dataBar>
      <extLst>
        <ext xmlns:x14="http://schemas.microsoft.com/office/spreadsheetml/2009/9/main" uri="{B025F937-C7B1-47D3-B67F-A62EFF666E3E}">
          <x14:id>{9ECF3A6C-6264-4981-B59C-CF66D007935C}</x14:id>
        </ext>
      </extLst>
    </cfRule>
  </conditionalFormatting>
  <conditionalFormatting sqref="T326:T327">
    <cfRule type="dataBar" priority="28">
      <dataBar>
        <cfvo type="min"/>
        <cfvo type="max"/>
        <color rgb="FF638EC6"/>
      </dataBar>
      <extLst>
        <ext xmlns:x14="http://schemas.microsoft.com/office/spreadsheetml/2009/9/main" uri="{B025F937-C7B1-47D3-B67F-A62EFF666E3E}">
          <x14:id>{5C611535-F073-4428-9DF1-930C9CC36BE3}</x14:id>
        </ext>
      </extLst>
    </cfRule>
  </conditionalFormatting>
  <conditionalFormatting sqref="N461:N485">
    <cfRule type="dataBar" priority="246">
      <dataBar>
        <cfvo type="min"/>
        <cfvo type="max"/>
        <color rgb="FF638EC6"/>
      </dataBar>
      <extLst>
        <ext xmlns:x14="http://schemas.microsoft.com/office/spreadsheetml/2009/9/main" uri="{B025F937-C7B1-47D3-B67F-A62EFF666E3E}">
          <x14:id>{234491F5-D7A3-48D2-805F-2EC02ADD3D72}</x14:id>
        </ext>
      </extLst>
    </cfRule>
  </conditionalFormatting>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902BA68D-4451-4489-B1D8-69C9DB49CA75}">
            <x14:dataBar minLength="0" maxLength="100" gradient="0">
              <x14:cfvo type="autoMin"/>
              <x14:cfvo type="autoMax"/>
              <x14:negativeFillColor rgb="FFFF0000"/>
              <x14:axisColor rgb="FF000000"/>
            </x14:dataBar>
          </x14:cfRule>
          <xm:sqref>B4:D37</xm:sqref>
        </x14:conditionalFormatting>
        <x14:conditionalFormatting xmlns:xm="http://schemas.microsoft.com/office/excel/2006/main">
          <x14:cfRule type="dataBar" id="{9FD0443F-2AD5-4684-A0DC-95E7BA2CC351}">
            <x14:dataBar minLength="0" maxLength="100" border="1" negativeBarBorderColorSameAsPositive="0">
              <x14:cfvo type="autoMin"/>
              <x14:cfvo type="autoMax"/>
              <x14:borderColor rgb="FFFFB628"/>
              <x14:negativeFillColor rgb="FFFF0000"/>
              <x14:negativeBorderColor rgb="FFFF0000"/>
              <x14:axisColor rgb="FF000000"/>
            </x14:dataBar>
          </x14:cfRule>
          <xm:sqref>H4:J37</xm:sqref>
        </x14:conditionalFormatting>
        <x14:conditionalFormatting xmlns:xm="http://schemas.microsoft.com/office/excel/2006/main">
          <x14:cfRule type="dataBar" id="{06A14CD5-CE77-498C-813F-699F6DC3265F}">
            <x14:dataBar minLength="0" maxLength="100" gradient="0">
              <x14:cfvo type="autoMin"/>
              <x14:cfvo type="autoMax"/>
              <x14:negativeFillColor rgb="FFFF0000"/>
              <x14:axisColor rgb="FF000000"/>
            </x14:dataBar>
          </x14:cfRule>
          <xm:sqref>B43:D76</xm:sqref>
        </x14:conditionalFormatting>
        <x14:conditionalFormatting xmlns:xm="http://schemas.microsoft.com/office/excel/2006/main">
          <x14:cfRule type="dataBar" id="{46875C72-47B9-44FA-864C-2F2BDFA85374}">
            <x14:dataBar minLength="0" maxLength="100" border="1" negativeBarBorderColorSameAsPositive="0">
              <x14:cfvo type="autoMin"/>
              <x14:cfvo type="autoMax"/>
              <x14:borderColor rgb="FFFFB628"/>
              <x14:negativeFillColor rgb="FFFF0000"/>
              <x14:negativeBorderColor rgb="FFFF0000"/>
              <x14:axisColor rgb="FF000000"/>
            </x14:dataBar>
          </x14:cfRule>
          <xm:sqref>H43:J76</xm:sqref>
        </x14:conditionalFormatting>
        <x14:conditionalFormatting xmlns:xm="http://schemas.microsoft.com/office/excel/2006/main">
          <x14:cfRule type="dataBar" id="{8DA42A7B-AB21-4879-9E58-B0EB601D9DC7}">
            <x14:dataBar minLength="0" maxLength="100" gradient="0">
              <x14:cfvo type="autoMin"/>
              <x14:cfvo type="autoMax"/>
              <x14:negativeFillColor rgb="FFFF0000"/>
              <x14:axisColor rgb="FF000000"/>
            </x14:dataBar>
          </x14:cfRule>
          <xm:sqref>B82:D115</xm:sqref>
        </x14:conditionalFormatting>
        <x14:conditionalFormatting xmlns:xm="http://schemas.microsoft.com/office/excel/2006/main">
          <x14:cfRule type="dataBar" id="{3A5CB8CE-5B8E-4E09-B46A-5CC797CCE1DB}">
            <x14:dataBar minLength="0" maxLength="100" gradient="0">
              <x14:cfvo type="autoMin"/>
              <x14:cfvo type="autoMax"/>
              <x14:negativeFillColor rgb="FFFF0000"/>
              <x14:axisColor rgb="FF000000"/>
            </x14:dataBar>
          </x14:cfRule>
          <xm:sqref>B122:D155</xm:sqref>
        </x14:conditionalFormatting>
        <x14:conditionalFormatting xmlns:xm="http://schemas.microsoft.com/office/excel/2006/main">
          <x14:cfRule type="dataBar" id="{11D9F246-F46E-406F-9C13-574B6E58D082}">
            <x14:dataBar minLength="0" maxLength="100" gradient="0">
              <x14:cfvo type="autoMin"/>
              <x14:cfvo type="autoMax"/>
              <x14:negativeFillColor rgb="FFFF0000"/>
              <x14:axisColor rgb="FF000000"/>
            </x14:dataBar>
          </x14:cfRule>
          <xm:sqref>K122:M155</xm:sqref>
        </x14:conditionalFormatting>
        <x14:conditionalFormatting xmlns:xm="http://schemas.microsoft.com/office/excel/2006/main">
          <x14:cfRule type="dataBar" id="{1FD150E8-F4BA-4E31-B875-F48AA91750C0}">
            <x14:dataBar minLength="0" maxLength="100" gradient="0">
              <x14:cfvo type="autoMin"/>
              <x14:cfvo type="autoMax"/>
              <x14:negativeFillColor rgb="FFFF0000"/>
              <x14:axisColor rgb="FF000000"/>
            </x14:dataBar>
          </x14:cfRule>
          <xm:sqref>E122:G155</xm:sqref>
        </x14:conditionalFormatting>
        <x14:conditionalFormatting xmlns:xm="http://schemas.microsoft.com/office/excel/2006/main">
          <x14:cfRule type="dataBar" id="{9918465A-C505-4E5D-85A8-C87A93266056}">
            <x14:dataBar minLength="0" maxLength="100" gradient="0">
              <x14:cfvo type="autoMin"/>
              <x14:cfvo type="autoMax"/>
              <x14:negativeFillColor rgb="FFFF0000"/>
              <x14:axisColor rgb="FF000000"/>
            </x14:dataBar>
          </x14:cfRule>
          <xm:sqref>B164:D197</xm:sqref>
        </x14:conditionalFormatting>
        <x14:conditionalFormatting xmlns:xm="http://schemas.microsoft.com/office/excel/2006/main">
          <x14:cfRule type="dataBar" id="{A71D0DC4-6366-4616-B95A-0429AEB22AA1}">
            <x14:dataBar minLength="0" maxLength="100" border="1" negativeBarBorderColorSameAsPositive="0">
              <x14:cfvo type="autoMin"/>
              <x14:cfvo type="autoMax"/>
              <x14:borderColor rgb="FFFF555A"/>
              <x14:negativeFillColor rgb="FFFF0000"/>
              <x14:negativeBorderColor rgb="FFFF0000"/>
              <x14:axisColor rgb="FF000000"/>
            </x14:dataBar>
          </x14:cfRule>
          <xm:sqref>K4:M37</xm:sqref>
        </x14:conditionalFormatting>
        <x14:conditionalFormatting xmlns:xm="http://schemas.microsoft.com/office/excel/2006/main">
          <x14:cfRule type="dataBar" id="{C7BA11A2-25F1-42E8-BD21-EDEE34FFA1B5}">
            <x14:dataBar minLength="0" maxLength="100" gradient="0">
              <x14:cfvo type="autoMin"/>
              <x14:cfvo type="autoMax"/>
              <x14:negativeFillColor rgb="FFFF0000"/>
              <x14:axisColor rgb="FF000000"/>
            </x14:dataBar>
          </x14:cfRule>
          <xm:sqref>B203:D236</xm:sqref>
        </x14:conditionalFormatting>
        <x14:conditionalFormatting xmlns:xm="http://schemas.microsoft.com/office/excel/2006/main">
          <x14:cfRule type="dataBar" id="{03F3F723-F904-4E47-9FE0-F0E5557ADB05}">
            <x14:dataBar minLength="0" maxLength="100" gradient="0">
              <x14:cfvo type="autoMin"/>
              <x14:cfvo type="autoMax"/>
              <x14:negativeFillColor rgb="FFFF0000"/>
              <x14:axisColor rgb="FF000000"/>
            </x14:dataBar>
          </x14:cfRule>
          <xm:sqref>B241:D274</xm:sqref>
        </x14:conditionalFormatting>
        <x14:conditionalFormatting xmlns:xm="http://schemas.microsoft.com/office/excel/2006/main">
          <x14:cfRule type="dataBar" id="{4F5705E7-7692-4CFD-86D4-CB11C6EC460B}">
            <x14:dataBar minLength="0" maxLength="100" gradient="0">
              <x14:cfvo type="autoMin"/>
              <x14:cfvo type="autoMax"/>
              <x14:negativeFillColor rgb="FFFF0000"/>
              <x14:axisColor rgb="FF000000"/>
            </x14:dataBar>
          </x14:cfRule>
          <xm:sqref>E241:G241</xm:sqref>
        </x14:conditionalFormatting>
        <x14:conditionalFormatting xmlns:xm="http://schemas.microsoft.com/office/excel/2006/main">
          <x14:cfRule type="dataBar" id="{6D90CE09-BF0E-4539-BA6B-E5C6E24409EF}">
            <x14:dataBar minLength="0" maxLength="100" gradient="0">
              <x14:cfvo type="autoMin"/>
              <x14:cfvo type="autoMax"/>
              <x14:negativeFillColor rgb="FFFF0000"/>
              <x14:axisColor rgb="FF000000"/>
            </x14:dataBar>
          </x14:cfRule>
          <xm:sqref>E242:G254</xm:sqref>
        </x14:conditionalFormatting>
        <x14:conditionalFormatting xmlns:xm="http://schemas.microsoft.com/office/excel/2006/main">
          <x14:cfRule type="dataBar" id="{97B295CB-C556-4022-9D4E-F2D9D525CE01}">
            <x14:dataBar minLength="0" maxLength="100" gradient="0">
              <x14:cfvo type="autoMin"/>
              <x14:cfvo type="autoMax"/>
              <x14:negativeFillColor rgb="FFFF0000"/>
              <x14:axisColor rgb="FF000000"/>
            </x14:dataBar>
          </x14:cfRule>
          <xm:sqref>O284:Q295 P283:Q283</xm:sqref>
        </x14:conditionalFormatting>
        <x14:conditionalFormatting xmlns:xm="http://schemas.microsoft.com/office/excel/2006/main">
          <x14:cfRule type="dataBar" id="{74CF3FDC-D78B-4066-8BE8-DD54BD7ACEAF}">
            <x14:dataBar minLength="0" maxLength="100" gradient="0">
              <x14:cfvo type="autoMin"/>
              <x14:cfvo type="autoMax"/>
              <x14:negativeFillColor rgb="FFFF0000"/>
              <x14:axisColor rgb="FF000000"/>
            </x14:dataBar>
          </x14:cfRule>
          <xm:sqref>O296:Q296</xm:sqref>
        </x14:conditionalFormatting>
        <x14:conditionalFormatting xmlns:xm="http://schemas.microsoft.com/office/excel/2006/main">
          <x14:cfRule type="dataBar" id="{F01DB44F-450E-4443-884A-D8358FC8258B}">
            <x14:dataBar minLength="0" maxLength="100" gradient="0">
              <x14:cfvo type="autoMin"/>
              <x14:cfvo type="autoMax"/>
              <x14:negativeFillColor rgb="FFFF0000"/>
              <x14:axisColor rgb="FF000000"/>
            </x14:dataBar>
          </x14:cfRule>
          <xm:sqref>O297:Q297 O301:Q315 P298:Q298</xm:sqref>
        </x14:conditionalFormatting>
        <x14:conditionalFormatting xmlns:xm="http://schemas.microsoft.com/office/excel/2006/main">
          <x14:cfRule type="dataBar" id="{7FA0A148-5412-4F6F-ACBF-44B98EAD8A5C}">
            <x14:dataBar minLength="0" maxLength="100" gradient="0">
              <x14:cfvo type="autoMin"/>
              <x14:cfvo type="autoMax"/>
              <x14:negativeFillColor rgb="FFFF0000"/>
              <x14:axisColor rgb="FF000000"/>
            </x14:dataBar>
          </x14:cfRule>
          <xm:sqref>O282:Q282</xm:sqref>
        </x14:conditionalFormatting>
        <x14:conditionalFormatting xmlns:xm="http://schemas.microsoft.com/office/excel/2006/main">
          <x14:cfRule type="dataBar" id="{944C61B7-675D-4F7E-8B8D-C675B9F57C6E}">
            <x14:dataBar minLength="0" maxLength="100" gradient="0">
              <x14:cfvo type="autoMin"/>
              <x14:cfvo type="autoMax"/>
              <x14:negativeFillColor rgb="FFFF0000"/>
              <x14:axisColor rgb="FF000000"/>
            </x14:dataBar>
          </x14:cfRule>
          <xm:sqref>E282:G294</xm:sqref>
        </x14:conditionalFormatting>
        <x14:conditionalFormatting xmlns:xm="http://schemas.microsoft.com/office/excel/2006/main">
          <x14:cfRule type="dataBar" id="{60FEBF69-932A-4ECA-9876-3EB43A1328E2}">
            <x14:dataBar minLength="0" maxLength="100" gradient="0">
              <x14:cfvo type="autoMin"/>
              <x14:cfvo type="autoMax"/>
              <x14:negativeFillColor rgb="FFFF0000"/>
              <x14:axisColor rgb="FF000000"/>
            </x14:dataBar>
          </x14:cfRule>
          <xm:sqref>H282:J294</xm:sqref>
        </x14:conditionalFormatting>
        <x14:conditionalFormatting xmlns:xm="http://schemas.microsoft.com/office/excel/2006/main">
          <x14:cfRule type="dataBar" id="{8FFE5DF8-B041-48EB-AF28-4795D61623A0}">
            <x14:dataBar minLength="0" maxLength="100" gradient="0">
              <x14:cfvo type="autoMin"/>
              <x14:cfvo type="autoMax"/>
              <x14:negativeFillColor rgb="FFFF0000"/>
              <x14:axisColor rgb="FF000000"/>
            </x14:dataBar>
          </x14:cfRule>
          <xm:sqref>E295:J295</xm:sqref>
        </x14:conditionalFormatting>
        <x14:conditionalFormatting xmlns:xm="http://schemas.microsoft.com/office/excel/2006/main">
          <x14:cfRule type="dataBar" id="{FD7A3577-4EEE-42B2-B504-8347628D5838}">
            <x14:dataBar minLength="0" maxLength="100" gradient="0">
              <x14:cfvo type="autoMin"/>
              <x14:cfvo type="autoMax"/>
              <x14:negativeFillColor rgb="FFFF0000"/>
              <x14:axisColor rgb="FF000000"/>
            </x14:dataBar>
          </x14:cfRule>
          <xm:sqref>O283</xm:sqref>
        </x14:conditionalFormatting>
        <x14:conditionalFormatting xmlns:xm="http://schemas.microsoft.com/office/excel/2006/main">
          <x14:cfRule type="dataBar" id="{1E001AE4-7B7D-4750-9A34-32F30AE74D36}">
            <x14:dataBar minLength="0" maxLength="100" gradient="0">
              <x14:cfvo type="autoMin"/>
              <x14:cfvo type="autoMax"/>
              <x14:negativeFillColor rgb="FFFF0000"/>
              <x14:axisColor rgb="FF000000"/>
            </x14:dataBar>
          </x14:cfRule>
          <xm:sqref>B321:D354</xm:sqref>
        </x14:conditionalFormatting>
        <x14:conditionalFormatting xmlns:xm="http://schemas.microsoft.com/office/excel/2006/main">
          <x14:cfRule type="dataBar" id="{147649E6-57B5-47F6-8120-3E97521305DE}">
            <x14:dataBar minLength="0" maxLength="100" gradient="0">
              <x14:cfvo type="autoMin"/>
              <x14:cfvo type="autoMax"/>
              <x14:negativeFillColor rgb="FFFF0000"/>
              <x14:axisColor rgb="FF000000"/>
            </x14:dataBar>
          </x14:cfRule>
          <xm:sqref>E321:J321</xm:sqref>
        </x14:conditionalFormatting>
        <x14:conditionalFormatting xmlns:xm="http://schemas.microsoft.com/office/excel/2006/main">
          <x14:cfRule type="dataBar" id="{58FC4858-C031-42B5-AAA9-FAE74FEE2880}">
            <x14:dataBar minLength="0" maxLength="100" gradient="0">
              <x14:cfvo type="autoMin"/>
              <x14:cfvo type="autoMax"/>
              <x14:negativeFillColor rgb="FFFF0000"/>
              <x14:axisColor rgb="FF000000"/>
            </x14:dataBar>
          </x14:cfRule>
          <xm:sqref>E322:G334</xm:sqref>
        </x14:conditionalFormatting>
        <x14:conditionalFormatting xmlns:xm="http://schemas.microsoft.com/office/excel/2006/main">
          <x14:cfRule type="dataBar" id="{0F1A1B26-D87D-4CFC-8313-349C43E47753}">
            <x14:dataBar minLength="0" maxLength="100" gradient="0">
              <x14:cfvo type="autoMin"/>
              <x14:cfvo type="autoMax"/>
              <x14:negativeFillColor rgb="FFFF0000"/>
              <x14:axisColor rgb="FF000000"/>
            </x14:dataBar>
          </x14:cfRule>
          <xm:sqref>H322:J334</xm:sqref>
        </x14:conditionalFormatting>
        <x14:conditionalFormatting xmlns:xm="http://schemas.microsoft.com/office/excel/2006/main">
          <x14:cfRule type="dataBar" id="{8D60199E-AE47-400E-BED5-5AFC02AFFBDE}">
            <x14:dataBar minLength="0" maxLength="100" gradient="0">
              <x14:cfvo type="autoMin"/>
              <x14:cfvo type="autoMax"/>
              <x14:negativeFillColor rgb="FFFF0000"/>
              <x14:axisColor rgb="FF000000"/>
            </x14:dataBar>
          </x14:cfRule>
          <xm:sqref>N321:P354</xm:sqref>
        </x14:conditionalFormatting>
        <x14:conditionalFormatting xmlns:xm="http://schemas.microsoft.com/office/excel/2006/main">
          <x14:cfRule type="dataBar" id="{FF24D408-73DD-4D79-98A8-B15F3571E99C}">
            <x14:dataBar minLength="0" maxLength="100" gradient="0">
              <x14:cfvo type="autoMin"/>
              <x14:cfvo type="autoMax"/>
              <x14:negativeFillColor rgb="FFFF0000"/>
              <x14:axisColor rgb="FF000000"/>
            </x14:dataBar>
          </x14:cfRule>
          <xm:sqref>Q321:S321</xm:sqref>
        </x14:conditionalFormatting>
        <x14:conditionalFormatting xmlns:xm="http://schemas.microsoft.com/office/excel/2006/main">
          <x14:cfRule type="dataBar" id="{ACCEA005-12A3-4D6A-86A2-5C6A1EC89A44}">
            <x14:dataBar minLength="0" maxLength="100" gradient="0">
              <x14:cfvo type="autoMin"/>
              <x14:cfvo type="autoMax"/>
              <x14:negativeFillColor rgb="FFFF0000"/>
              <x14:axisColor rgb="FF000000"/>
            </x14:dataBar>
          </x14:cfRule>
          <xm:sqref>Q322:S334</xm:sqref>
        </x14:conditionalFormatting>
        <x14:conditionalFormatting xmlns:xm="http://schemas.microsoft.com/office/excel/2006/main">
          <x14:cfRule type="dataBar" id="{1B4A9BAB-8BEC-493C-ADDC-2DE63F54E249}">
            <x14:dataBar minLength="0" maxLength="100" gradient="0">
              <x14:cfvo type="autoMin"/>
              <x14:cfvo type="autoMax"/>
              <x14:negativeFillColor rgb="FFFF0000"/>
              <x14:axisColor rgb="FF000000"/>
            </x14:dataBar>
          </x14:cfRule>
          <xm:sqref>E335:J335</xm:sqref>
        </x14:conditionalFormatting>
        <x14:conditionalFormatting xmlns:xm="http://schemas.microsoft.com/office/excel/2006/main">
          <x14:cfRule type="dataBar" id="{AF67FEC4-EB50-41BF-85BA-DD080008754D}">
            <x14:dataBar minLength="0" maxLength="100" gradient="0">
              <x14:cfvo type="autoMin"/>
              <x14:cfvo type="autoMax"/>
              <x14:negativeFillColor rgb="FFFF0000"/>
              <x14:axisColor rgb="FF000000"/>
            </x14:dataBar>
          </x14:cfRule>
          <xm:sqref>E336:G354</xm:sqref>
        </x14:conditionalFormatting>
        <x14:conditionalFormatting xmlns:xm="http://schemas.microsoft.com/office/excel/2006/main">
          <x14:cfRule type="dataBar" id="{A7302B19-940D-430D-A1DF-4F262C331203}">
            <x14:dataBar minLength="0" maxLength="100" gradient="0">
              <x14:cfvo type="autoMin"/>
              <x14:cfvo type="autoMax"/>
              <x14:negativeFillColor rgb="FFFF0000"/>
              <x14:axisColor rgb="FF000000"/>
            </x14:dataBar>
          </x14:cfRule>
          <xm:sqref>H336:J354</xm:sqref>
        </x14:conditionalFormatting>
        <x14:conditionalFormatting xmlns:xm="http://schemas.microsoft.com/office/excel/2006/main">
          <x14:cfRule type="dataBar" id="{6A6C8DF4-F5EF-4FD4-89DD-2A118C95A8B9}">
            <x14:dataBar minLength="0" maxLength="100" gradient="0">
              <x14:cfvo type="autoMin"/>
              <x14:cfvo type="autoMax"/>
              <x14:negativeFillColor rgb="FFFF0000"/>
              <x14:axisColor rgb="FF000000"/>
            </x14:dataBar>
          </x14:cfRule>
          <xm:sqref>B321:J354</xm:sqref>
        </x14:conditionalFormatting>
        <x14:conditionalFormatting xmlns:xm="http://schemas.microsoft.com/office/excel/2006/main">
          <x14:cfRule type="dataBar" id="{4B27609E-9938-413B-9E92-E5EF96219C42}">
            <x14:dataBar minLength="0" maxLength="100" border="1" negativeBarBorderColorSameAsPositive="0">
              <x14:cfvo type="autoMin"/>
              <x14:cfvo type="autoMax"/>
              <x14:borderColor rgb="FFFFB628"/>
              <x14:negativeFillColor rgb="FFFF0000"/>
              <x14:negativeBorderColor rgb="FFFF0000"/>
              <x14:axisColor rgb="FF000000"/>
            </x14:dataBar>
          </x14:cfRule>
          <xm:sqref>Q321:S354</xm:sqref>
        </x14:conditionalFormatting>
        <x14:conditionalFormatting xmlns:xm="http://schemas.microsoft.com/office/excel/2006/main">
          <x14:cfRule type="dataBar" id="{565ED4F6-71EE-43FA-97B2-AEC2EB637786}">
            <x14:dataBar minLength="0" maxLength="100" gradient="0">
              <x14:cfvo type="autoMin"/>
              <x14:cfvo type="autoMax"/>
              <x14:negativeFillColor rgb="FFFF0000"/>
              <x14:axisColor rgb="FF000000"/>
            </x14:dataBar>
          </x14:cfRule>
          <xm:sqref>Q335:S354</xm:sqref>
        </x14:conditionalFormatting>
        <x14:conditionalFormatting xmlns:xm="http://schemas.microsoft.com/office/excel/2006/main">
          <x14:cfRule type="dataBar" id="{1BD8216B-8E1D-4744-83D0-1585FB0E5F0A}">
            <x14:dataBar minLength="0" maxLength="100" gradient="0">
              <x14:cfvo type="autoMin"/>
              <x14:cfvo type="autoMax"/>
              <x14:negativeFillColor rgb="FFFF0000"/>
              <x14:axisColor rgb="FF000000"/>
            </x14:dataBar>
          </x14:cfRule>
          <xm:sqref>B360:D377</xm:sqref>
        </x14:conditionalFormatting>
        <x14:conditionalFormatting xmlns:xm="http://schemas.microsoft.com/office/excel/2006/main">
          <x14:cfRule type="dataBar" id="{46159609-6696-434E-9CF9-A0AA1E23ED1E}">
            <x14:dataBar minLength="0" maxLength="100" gradient="0">
              <x14:cfvo type="autoMin"/>
              <x14:cfvo type="autoMax"/>
              <x14:negativeFillColor rgb="FFFF0000"/>
              <x14:axisColor rgb="FF000000"/>
            </x14:dataBar>
          </x14:cfRule>
          <xm:sqref>E360:J360</xm:sqref>
        </x14:conditionalFormatting>
        <x14:conditionalFormatting xmlns:xm="http://schemas.microsoft.com/office/excel/2006/main">
          <x14:cfRule type="dataBar" id="{04C380E9-83AE-467C-AB16-727F0F738201}">
            <x14:dataBar minLength="0" maxLength="100" gradient="0">
              <x14:cfvo type="autoMin"/>
              <x14:cfvo type="autoMax"/>
              <x14:negativeFillColor rgb="FFFF0000"/>
              <x14:axisColor rgb="FF000000"/>
            </x14:dataBar>
          </x14:cfRule>
          <xm:sqref>E361:G373</xm:sqref>
        </x14:conditionalFormatting>
        <x14:conditionalFormatting xmlns:xm="http://schemas.microsoft.com/office/excel/2006/main">
          <x14:cfRule type="dataBar" id="{004F9F2B-4829-4ACD-95F5-262BA98CFA83}">
            <x14:dataBar minLength="0" maxLength="100" gradient="0">
              <x14:cfvo type="autoMin"/>
              <x14:cfvo type="autoMax"/>
              <x14:negativeFillColor rgb="FFFF0000"/>
              <x14:axisColor rgb="FF000000"/>
            </x14:dataBar>
          </x14:cfRule>
          <xm:sqref>H361:J373</xm:sqref>
        </x14:conditionalFormatting>
        <x14:conditionalFormatting xmlns:xm="http://schemas.microsoft.com/office/excel/2006/main">
          <x14:cfRule type="dataBar" id="{4A7AAFC3-C409-4C55-9B2B-CCA41AA5D415}">
            <x14:dataBar minLength="0" maxLength="100" gradient="0">
              <x14:cfvo type="autoMin"/>
              <x14:cfvo type="autoMax"/>
              <x14:negativeFillColor rgb="FFFF0000"/>
              <x14:axisColor rgb="FF000000"/>
            </x14:dataBar>
          </x14:cfRule>
          <xm:sqref>K360:M377</xm:sqref>
        </x14:conditionalFormatting>
        <x14:conditionalFormatting xmlns:xm="http://schemas.microsoft.com/office/excel/2006/main">
          <x14:cfRule type="dataBar" id="{DBA44D54-0586-4AED-AAE9-0D0D68A1AC75}">
            <x14:dataBar minLength="0" maxLength="100" gradient="0">
              <x14:cfvo type="autoMin"/>
              <x14:cfvo type="autoMax"/>
              <x14:negativeFillColor rgb="FFFF0000"/>
              <x14:axisColor rgb="FF000000"/>
            </x14:dataBar>
          </x14:cfRule>
          <xm:sqref>N360:P360</xm:sqref>
        </x14:conditionalFormatting>
        <x14:conditionalFormatting xmlns:xm="http://schemas.microsoft.com/office/excel/2006/main">
          <x14:cfRule type="dataBar" id="{BA1C3EC2-F9BE-487E-8221-3C3DE802BF43}">
            <x14:dataBar minLength="0" maxLength="100" gradient="0">
              <x14:cfvo type="autoMin"/>
              <x14:cfvo type="autoMax"/>
              <x14:negativeFillColor rgb="FFFF0000"/>
              <x14:axisColor rgb="FF000000"/>
            </x14:dataBar>
          </x14:cfRule>
          <xm:sqref>N361:P373</xm:sqref>
        </x14:conditionalFormatting>
        <x14:conditionalFormatting xmlns:xm="http://schemas.microsoft.com/office/excel/2006/main">
          <x14:cfRule type="dataBar" id="{A21DE363-85F6-4E98-952A-E236E7B59D06}">
            <x14:dataBar minLength="0" maxLength="100" gradient="0">
              <x14:cfvo type="autoMin"/>
              <x14:cfvo type="autoMax"/>
              <x14:negativeFillColor rgb="FFFF0000"/>
              <x14:axisColor rgb="FF000000"/>
            </x14:dataBar>
          </x14:cfRule>
          <xm:sqref>E374:J374</xm:sqref>
        </x14:conditionalFormatting>
        <x14:conditionalFormatting xmlns:xm="http://schemas.microsoft.com/office/excel/2006/main">
          <x14:cfRule type="dataBar" id="{8DE4BA5B-D17F-4F74-B02B-7CF51A3AD703}">
            <x14:dataBar minLength="0" maxLength="100" gradient="0">
              <x14:cfvo type="autoMin"/>
              <x14:cfvo type="autoMax"/>
              <x14:negativeFillColor rgb="FFFF0000"/>
              <x14:axisColor rgb="FF000000"/>
            </x14:dataBar>
          </x14:cfRule>
          <xm:sqref>E375:G377</xm:sqref>
        </x14:conditionalFormatting>
        <x14:conditionalFormatting xmlns:xm="http://schemas.microsoft.com/office/excel/2006/main">
          <x14:cfRule type="dataBar" id="{CE7773A9-094D-4E3F-83E1-D893243BAADD}">
            <x14:dataBar minLength="0" maxLength="100" gradient="0">
              <x14:cfvo type="autoMin"/>
              <x14:cfvo type="autoMax"/>
              <x14:negativeFillColor rgb="FFFF0000"/>
              <x14:axisColor rgb="FF000000"/>
            </x14:dataBar>
          </x14:cfRule>
          <xm:sqref>H375:J377</xm:sqref>
        </x14:conditionalFormatting>
        <x14:conditionalFormatting xmlns:xm="http://schemas.microsoft.com/office/excel/2006/main">
          <x14:cfRule type="dataBar" id="{BD825F23-EA76-4828-9127-57FC951EAFF8}">
            <x14:dataBar minLength="0" maxLength="100" gradient="0">
              <x14:cfvo type="autoMin"/>
              <x14:cfvo type="autoMax"/>
              <x14:negativeFillColor rgb="FFFF0000"/>
              <x14:axisColor rgb="FF000000"/>
            </x14:dataBar>
          </x14:cfRule>
          <xm:sqref>B360:J377</xm:sqref>
        </x14:conditionalFormatting>
        <x14:conditionalFormatting xmlns:xm="http://schemas.microsoft.com/office/excel/2006/main">
          <x14:cfRule type="dataBar" id="{52CBFD53-C3B5-41CB-B375-D9F57E4A6D2F}">
            <x14:dataBar minLength="0" maxLength="100" border="1" negativeBarBorderColorSameAsPositive="0">
              <x14:cfvo type="autoMin"/>
              <x14:cfvo type="autoMax"/>
              <x14:borderColor rgb="FFFFB628"/>
              <x14:negativeFillColor rgb="FFFF0000"/>
              <x14:negativeBorderColor rgb="FFFF0000"/>
              <x14:axisColor rgb="FF000000"/>
            </x14:dataBar>
          </x14:cfRule>
          <xm:sqref>N360:P377 N379:P380 N381:O391 N392 N393:O393</xm:sqref>
        </x14:conditionalFormatting>
        <x14:conditionalFormatting xmlns:xm="http://schemas.microsoft.com/office/excel/2006/main">
          <x14:cfRule type="dataBar" id="{7B093BB1-283F-406D-AAD1-9541BD2D20C6}">
            <x14:dataBar minLength="0" maxLength="100" gradient="0">
              <x14:cfvo type="autoMin"/>
              <x14:cfvo type="autoMax"/>
              <x14:negativeFillColor rgb="FFFF0000"/>
              <x14:axisColor rgb="FF000000"/>
            </x14:dataBar>
          </x14:cfRule>
          <xm:sqref>N374:P377 N379:P380 N381:O391 N392 N393:O393</xm:sqref>
        </x14:conditionalFormatting>
        <x14:conditionalFormatting xmlns:xm="http://schemas.microsoft.com/office/excel/2006/main">
          <x14:cfRule type="dataBar" id="{26A5C99E-5CCA-4AF9-933C-4EB1496EE988}">
            <x14:dataBar minLength="0" maxLength="100" gradient="0">
              <x14:cfvo type="autoMin"/>
              <x14:cfvo type="autoMax"/>
              <x14:negativeFillColor rgb="FFFF0000"/>
              <x14:axisColor rgb="FF000000"/>
            </x14:dataBar>
          </x14:cfRule>
          <xm:sqref>E361:G373</xm:sqref>
        </x14:conditionalFormatting>
        <x14:conditionalFormatting xmlns:xm="http://schemas.microsoft.com/office/excel/2006/main">
          <x14:cfRule type="dataBar" id="{C3B83565-66F2-4E15-A7EB-DE78D67A0F85}">
            <x14:dataBar minLength="0" maxLength="100" gradient="0">
              <x14:cfvo type="autoMin"/>
              <x14:cfvo type="autoMax"/>
              <x14:negativeFillColor rgb="FFFF0000"/>
              <x14:axisColor rgb="FF000000"/>
            </x14:dataBar>
          </x14:cfRule>
          <xm:sqref>H361:J373</xm:sqref>
        </x14:conditionalFormatting>
        <x14:conditionalFormatting xmlns:xm="http://schemas.microsoft.com/office/excel/2006/main">
          <x14:cfRule type="dataBar" id="{CDC894B2-B758-47DC-8C74-23562175AE5C}">
            <x14:dataBar minLength="0" maxLength="100" gradient="0">
              <x14:cfvo type="autoMin"/>
              <x14:cfvo type="autoMax"/>
              <x14:negativeFillColor rgb="FFFF0000"/>
              <x14:axisColor rgb="FF000000"/>
            </x14:dataBar>
          </x14:cfRule>
          <xm:sqref>N361:P373</xm:sqref>
        </x14:conditionalFormatting>
        <x14:conditionalFormatting xmlns:xm="http://schemas.microsoft.com/office/excel/2006/main">
          <x14:cfRule type="dataBar" id="{BDA422FA-0005-4AAC-9820-7DE3766B0B28}">
            <x14:dataBar minLength="0" maxLength="100" gradient="0">
              <x14:cfvo type="autoMin"/>
              <x14:cfvo type="autoMax"/>
              <x14:negativeFillColor rgb="FFFF0000"/>
              <x14:axisColor rgb="FF000000"/>
            </x14:dataBar>
          </x14:cfRule>
          <xm:sqref>B381:D414</xm:sqref>
        </x14:conditionalFormatting>
        <x14:conditionalFormatting xmlns:xm="http://schemas.microsoft.com/office/excel/2006/main">
          <x14:cfRule type="dataBar" id="{3BE93AE6-294D-4BE9-8BA6-5EDA0EDF35C8}">
            <x14:dataBar minLength="0" maxLength="100" gradient="0">
              <x14:cfvo type="autoMin"/>
              <x14:cfvo type="autoMax"/>
              <x14:negativeFillColor rgb="FFFF0000"/>
              <x14:axisColor rgb="FF000000"/>
            </x14:dataBar>
          </x14:cfRule>
          <xm:sqref>E381:G381 K381:M381</xm:sqref>
        </x14:conditionalFormatting>
        <x14:conditionalFormatting xmlns:xm="http://schemas.microsoft.com/office/excel/2006/main">
          <x14:cfRule type="dataBar" id="{7630F189-7037-4711-BC91-E1648B0D659A}">
            <x14:dataBar minLength="0" maxLength="100" gradient="0">
              <x14:cfvo type="autoMin"/>
              <x14:cfvo type="autoMax"/>
              <x14:negativeFillColor rgb="FFFF0000"/>
              <x14:axisColor rgb="FF000000"/>
            </x14:dataBar>
          </x14:cfRule>
          <xm:sqref>E382:G394</xm:sqref>
        </x14:conditionalFormatting>
        <x14:conditionalFormatting xmlns:xm="http://schemas.microsoft.com/office/excel/2006/main">
          <x14:cfRule type="dataBar" id="{D83F61D6-8823-4A79-9D29-5EE53E93DEC9}">
            <x14:dataBar minLength="0" maxLength="100" gradient="0">
              <x14:cfvo type="autoMin"/>
              <x14:cfvo type="autoMax"/>
              <x14:negativeFillColor rgb="FFFF0000"/>
              <x14:axisColor rgb="FF000000"/>
            </x14:dataBar>
          </x14:cfRule>
          <xm:sqref>K395:M396 K412:M414 M403:M411 M399:M400 K398:M398 M397</xm:sqref>
        </x14:conditionalFormatting>
        <x14:conditionalFormatting xmlns:xm="http://schemas.microsoft.com/office/excel/2006/main">
          <x14:cfRule type="dataBar" id="{FED321AA-9E21-4097-A513-612F467564B7}">
            <x14:dataBar minLength="0" maxLength="100" gradient="0">
              <x14:cfvo type="autoMin"/>
              <x14:cfvo type="autoMax"/>
              <x14:negativeFillColor rgb="FFFF0000"/>
              <x14:axisColor rgb="FF000000"/>
            </x14:dataBar>
          </x14:cfRule>
          <xm:sqref>E395:J395</xm:sqref>
        </x14:conditionalFormatting>
        <x14:conditionalFormatting xmlns:xm="http://schemas.microsoft.com/office/excel/2006/main">
          <x14:cfRule type="dataBar" id="{700F8DFA-DABC-4EDD-A1CA-32B1235AB636}">
            <x14:dataBar minLength="0" maxLength="100" gradient="0">
              <x14:cfvo type="autoMin"/>
              <x14:cfvo type="autoMax"/>
              <x14:negativeFillColor rgb="FFFF0000"/>
              <x14:axisColor rgb="FF000000"/>
            </x14:dataBar>
          </x14:cfRule>
          <xm:sqref>E396:G414</xm:sqref>
        </x14:conditionalFormatting>
        <x14:conditionalFormatting xmlns:xm="http://schemas.microsoft.com/office/excel/2006/main">
          <x14:cfRule type="dataBar" id="{A94F6AB4-D230-4486-A9A1-35B59F529B4F}">
            <x14:dataBar minLength="0" maxLength="100" gradient="0">
              <x14:cfvo type="autoMin"/>
              <x14:cfvo type="autoMax"/>
              <x14:negativeFillColor rgb="FFFF0000"/>
              <x14:axisColor rgb="FF000000"/>
            </x14:dataBar>
          </x14:cfRule>
          <xm:sqref>H396:J396 H414:J414 H412:I413 H399:H411 H398:J398 H397 I399:I400</xm:sqref>
        </x14:conditionalFormatting>
        <x14:conditionalFormatting xmlns:xm="http://schemas.microsoft.com/office/excel/2006/main">
          <x14:cfRule type="dataBar" id="{6E73F2BF-7C4F-4BAA-82C0-21B15EC55A08}">
            <x14:dataBar minLength="0" maxLength="100" gradient="0">
              <x14:cfvo type="autoMin"/>
              <x14:cfvo type="autoMax"/>
              <x14:negativeFillColor rgb="FFFF0000"/>
              <x14:axisColor rgb="FF000000"/>
            </x14:dataBar>
          </x14:cfRule>
          <xm:sqref>B395:J396 B381:M394 B414:J414 B412:I413 B399:H411 B398:J398 B397:H397 I399:I400</xm:sqref>
        </x14:conditionalFormatting>
        <x14:conditionalFormatting xmlns:xm="http://schemas.microsoft.com/office/excel/2006/main">
          <x14:cfRule type="dataBar" id="{A208FD99-E140-476B-A2DD-9C8D817E870D}">
            <x14:dataBar minLength="0" maxLength="100" gradient="0">
              <x14:cfvo type="autoMin"/>
              <x14:cfvo type="autoMax"/>
              <x14:negativeFillColor rgb="FFFF0000"/>
              <x14:axisColor rgb="FF000000"/>
            </x14:dataBar>
          </x14:cfRule>
          <xm:sqref>E381:G381</xm:sqref>
        </x14:conditionalFormatting>
        <x14:conditionalFormatting xmlns:xm="http://schemas.microsoft.com/office/excel/2006/main">
          <x14:cfRule type="dataBar" id="{D7D81E35-D9F3-47B8-95B8-264561E34289}">
            <x14:dataBar minLength="0" maxLength="100" gradient="0">
              <x14:cfvo type="autoMin"/>
              <x14:cfvo type="autoMax"/>
              <x14:negativeFillColor rgb="FFFF0000"/>
              <x14:axisColor rgb="FF000000"/>
            </x14:dataBar>
          </x14:cfRule>
          <xm:sqref>E382:G394</xm:sqref>
        </x14:conditionalFormatting>
        <x14:conditionalFormatting xmlns:xm="http://schemas.microsoft.com/office/excel/2006/main">
          <x14:cfRule type="dataBar" id="{1B947CF4-1235-4385-806E-E6B60ACA5984}">
            <x14:dataBar minLength="0" maxLength="100" gradient="0">
              <x14:cfvo type="autoMin"/>
              <x14:cfvo type="autoMax"/>
              <x14:negativeFillColor rgb="FFFF0000"/>
              <x14:axisColor rgb="FF000000"/>
            </x14:dataBar>
          </x14:cfRule>
          <xm:sqref>E382:G394</xm:sqref>
        </x14:conditionalFormatting>
        <x14:conditionalFormatting xmlns:xm="http://schemas.microsoft.com/office/excel/2006/main">
          <x14:cfRule type="dataBar" id="{57BDD81D-F041-4AB0-B6CC-873C5BF1CEE0}">
            <x14:dataBar minLength="0" maxLength="100" gradient="0">
              <x14:cfvo type="autoMin"/>
              <x14:cfvo type="autoMax"/>
              <x14:negativeFillColor rgb="FFFF0000"/>
              <x14:axisColor rgb="FF000000"/>
            </x14:dataBar>
          </x14:cfRule>
          <xm:sqref>E381:G394</xm:sqref>
        </x14:conditionalFormatting>
        <x14:conditionalFormatting xmlns:xm="http://schemas.microsoft.com/office/excel/2006/main">
          <x14:cfRule type="dataBar" id="{93FBDDB3-557A-4042-B0A3-602EC4FD3392}">
            <x14:dataBar minLength="0" maxLength="100" gradient="0">
              <x14:cfvo type="autoMin"/>
              <x14:cfvo type="autoMax"/>
              <x14:negativeFillColor rgb="FFFF0000"/>
              <x14:axisColor rgb="FF000000"/>
            </x14:dataBar>
          </x14:cfRule>
          <xm:sqref>E395:G395</xm:sqref>
        </x14:conditionalFormatting>
        <x14:conditionalFormatting xmlns:xm="http://schemas.microsoft.com/office/excel/2006/main">
          <x14:cfRule type="dataBar" id="{D674B4CF-D8A7-41D4-8ADD-88DA1E85004A}">
            <x14:dataBar minLength="0" maxLength="100" gradient="0">
              <x14:cfvo type="autoMin"/>
              <x14:cfvo type="autoMax"/>
              <x14:negativeFillColor rgb="FFFF0000"/>
              <x14:axisColor rgb="FF000000"/>
            </x14:dataBar>
          </x14:cfRule>
          <xm:sqref>E396:G414</xm:sqref>
        </x14:conditionalFormatting>
        <x14:conditionalFormatting xmlns:xm="http://schemas.microsoft.com/office/excel/2006/main">
          <x14:cfRule type="dataBar" id="{C6A45DB5-2299-43D9-BD53-6C782244304E}">
            <x14:dataBar minLength="0" maxLength="100" gradient="0">
              <x14:cfvo type="autoMin"/>
              <x14:cfvo type="autoMax"/>
              <x14:negativeFillColor rgb="FFFF0000"/>
              <x14:axisColor rgb="FF000000"/>
            </x14:dataBar>
          </x14:cfRule>
          <xm:sqref>E396:G414</xm:sqref>
        </x14:conditionalFormatting>
        <x14:conditionalFormatting xmlns:xm="http://schemas.microsoft.com/office/excel/2006/main">
          <x14:cfRule type="dataBar" id="{8BA1DC24-17C7-4E8B-BA1D-201005CA52E6}">
            <x14:dataBar minLength="0" maxLength="100" gradient="0">
              <x14:cfvo type="autoMin"/>
              <x14:cfvo type="autoMax"/>
              <x14:negativeFillColor rgb="FFFF0000"/>
              <x14:axisColor rgb="FF000000"/>
            </x14:dataBar>
          </x14:cfRule>
          <xm:sqref>H381:J394</xm:sqref>
        </x14:conditionalFormatting>
        <x14:conditionalFormatting xmlns:xm="http://schemas.microsoft.com/office/excel/2006/main">
          <x14:cfRule type="dataBar" id="{6454830F-C293-4EAD-B8FD-991B4E8DAD9D}">
            <x14:dataBar minLength="0" maxLength="100" gradient="0">
              <x14:cfvo type="autoMin"/>
              <x14:cfvo type="autoMax"/>
              <x14:negativeFillColor rgb="FFFF0000"/>
              <x14:axisColor rgb="FF000000"/>
            </x14:dataBar>
          </x14:cfRule>
          <xm:sqref>K382:M394</xm:sqref>
        </x14:conditionalFormatting>
        <x14:conditionalFormatting xmlns:xm="http://schemas.microsoft.com/office/excel/2006/main">
          <x14:cfRule type="dataBar" id="{2F9CCE25-AFEF-4D98-89C3-7EEF7DEB8C29}">
            <x14:dataBar minLength="0" maxLength="100" gradient="0">
              <x14:cfvo type="autoMin"/>
              <x14:cfvo type="autoMax"/>
              <x14:negativeFillColor rgb="FFFF0000"/>
              <x14:axisColor rgb="FF000000"/>
            </x14:dataBar>
          </x14:cfRule>
          <xm:sqref>K381:M381</xm:sqref>
        </x14:conditionalFormatting>
        <x14:conditionalFormatting xmlns:xm="http://schemas.microsoft.com/office/excel/2006/main">
          <x14:cfRule type="dataBar" id="{191EE333-80F1-4A08-826F-64BFEF96A7CB}">
            <x14:dataBar minLength="0" maxLength="100" gradient="0">
              <x14:cfvo type="autoMin"/>
              <x14:cfvo type="autoMax"/>
              <x14:negativeFillColor rgb="FFFF0000"/>
              <x14:axisColor rgb="FF000000"/>
            </x14:dataBar>
          </x14:cfRule>
          <xm:sqref>K382:M394</xm:sqref>
        </x14:conditionalFormatting>
        <x14:conditionalFormatting xmlns:xm="http://schemas.microsoft.com/office/excel/2006/main">
          <x14:cfRule type="dataBar" id="{CC03EDFE-C2C6-4C69-92B6-6ECD8D0BB352}">
            <x14:dataBar minLength="0" maxLength="100" gradient="0">
              <x14:cfvo type="autoMin"/>
              <x14:cfvo type="autoMax"/>
              <x14:negativeFillColor rgb="FFFF0000"/>
              <x14:axisColor rgb="FF000000"/>
            </x14:dataBar>
          </x14:cfRule>
          <xm:sqref>K382:M394</xm:sqref>
        </x14:conditionalFormatting>
        <x14:conditionalFormatting xmlns:xm="http://schemas.microsoft.com/office/excel/2006/main">
          <x14:cfRule type="dataBar" id="{761F178A-FE06-4B3A-A998-B46C799D8115}">
            <x14:dataBar minLength="0" maxLength="100" gradient="0">
              <x14:cfvo type="autoMin"/>
              <x14:cfvo type="autoMax"/>
              <x14:negativeFillColor rgb="FFFF0000"/>
              <x14:axisColor rgb="FF000000"/>
            </x14:dataBar>
          </x14:cfRule>
          <xm:sqref>K381:M394</xm:sqref>
        </x14:conditionalFormatting>
        <x14:conditionalFormatting xmlns:xm="http://schemas.microsoft.com/office/excel/2006/main">
          <x14:cfRule type="dataBar" id="{EB5C9A62-793F-4A97-9CE9-68904850C34C}">
            <x14:dataBar minLength="0" maxLength="100" gradient="0">
              <x14:cfvo type="autoMin"/>
              <x14:cfvo type="autoMax"/>
              <x14:negativeFillColor rgb="FFFF0000"/>
              <x14:axisColor rgb="FF000000"/>
            </x14:dataBar>
          </x14:cfRule>
          <xm:sqref>K381:M381</xm:sqref>
        </x14:conditionalFormatting>
        <x14:conditionalFormatting xmlns:xm="http://schemas.microsoft.com/office/excel/2006/main">
          <x14:cfRule type="dataBar" id="{732CAE15-DD15-4B1E-AC07-9D2B2AE4921A}">
            <x14:dataBar minLength="0" maxLength="100" gradient="0">
              <x14:cfvo type="autoMin"/>
              <x14:cfvo type="autoMax"/>
              <x14:negativeFillColor rgb="FFFF0000"/>
              <x14:axisColor rgb="FF000000"/>
            </x14:dataBar>
          </x14:cfRule>
          <xm:sqref>K382:M394</xm:sqref>
        </x14:conditionalFormatting>
        <x14:conditionalFormatting xmlns:xm="http://schemas.microsoft.com/office/excel/2006/main">
          <x14:cfRule type="dataBar" id="{6B8D6DA8-7CAA-49A8-BBFF-9DED6593BF91}">
            <x14:dataBar minLength="0" maxLength="100" gradient="0">
              <x14:cfvo type="autoMin"/>
              <x14:cfvo type="autoMax"/>
              <x14:negativeFillColor rgb="FFFF0000"/>
              <x14:axisColor rgb="FF000000"/>
            </x14:dataBar>
          </x14:cfRule>
          <xm:sqref>K382:M394</xm:sqref>
        </x14:conditionalFormatting>
        <x14:conditionalFormatting xmlns:xm="http://schemas.microsoft.com/office/excel/2006/main">
          <x14:cfRule type="dataBar" id="{EE459EDB-20D1-439C-A3B2-68A206715B77}">
            <x14:dataBar minLength="0" maxLength="100" gradient="0">
              <x14:cfvo type="autoMin"/>
              <x14:cfvo type="autoMax"/>
              <x14:negativeFillColor rgb="FFFF0000"/>
              <x14:axisColor rgb="FF000000"/>
            </x14:dataBar>
          </x14:cfRule>
          <xm:sqref>K382:M394</xm:sqref>
        </x14:conditionalFormatting>
        <x14:conditionalFormatting xmlns:xm="http://schemas.microsoft.com/office/excel/2006/main">
          <x14:cfRule type="dataBar" id="{5A7AB78C-B130-4E2F-ACC4-6DC317D8C67E}">
            <x14:dataBar minLength="0" maxLength="100" gradient="0">
              <x14:cfvo type="autoMin"/>
              <x14:cfvo type="autoMax"/>
              <x14:negativeFillColor rgb="FFFF0000"/>
              <x14:axisColor rgb="FF000000"/>
            </x14:dataBar>
          </x14:cfRule>
          <xm:sqref>B420:D453</xm:sqref>
        </x14:conditionalFormatting>
        <x14:conditionalFormatting xmlns:xm="http://schemas.microsoft.com/office/excel/2006/main">
          <x14:cfRule type="dataBar" id="{6F0656D1-897C-47FC-BDDF-EAC3D32745EB}">
            <x14:dataBar minLength="0" maxLength="100" gradient="0">
              <x14:cfvo type="autoMin"/>
              <x14:cfvo type="autoMax"/>
              <x14:negativeFillColor rgb="FFFF0000"/>
              <x14:axisColor rgb="FF000000"/>
            </x14:dataBar>
          </x14:cfRule>
          <xm:sqref>E420:G420</xm:sqref>
        </x14:conditionalFormatting>
        <x14:conditionalFormatting xmlns:xm="http://schemas.microsoft.com/office/excel/2006/main">
          <x14:cfRule type="dataBar" id="{E39D8F28-EFEC-4354-A21A-3F85A4194761}">
            <x14:dataBar minLength="0" maxLength="100" gradient="0">
              <x14:cfvo type="autoMin"/>
              <x14:cfvo type="autoMax"/>
              <x14:negativeFillColor rgb="FFFF0000"/>
              <x14:axisColor rgb="FF000000"/>
            </x14:dataBar>
          </x14:cfRule>
          <xm:sqref>E421:G433</xm:sqref>
        </x14:conditionalFormatting>
        <x14:conditionalFormatting xmlns:xm="http://schemas.microsoft.com/office/excel/2006/main">
          <x14:cfRule type="dataBar" id="{A1D0429B-1105-48B3-840A-BC1A5B2E0DA2}">
            <x14:dataBar minLength="0" maxLength="100" gradient="0">
              <x14:cfvo type="autoMin"/>
              <x14:cfvo type="autoMax"/>
              <x14:negativeFillColor rgb="FFFF0000"/>
              <x14:axisColor rgb="FF000000"/>
            </x14:dataBar>
          </x14:cfRule>
          <xm:sqref>B458:D491</xm:sqref>
        </x14:conditionalFormatting>
        <x14:conditionalFormatting xmlns:xm="http://schemas.microsoft.com/office/excel/2006/main">
          <x14:cfRule type="dataBar" id="{05F0F1FA-C02E-4AA7-87AC-0B94AB0E3681}">
            <x14:dataBar minLength="0" maxLength="100" gradient="0">
              <x14:cfvo type="autoMin"/>
              <x14:cfvo type="autoMax"/>
              <x14:negativeFillColor rgb="FFFF0000"/>
              <x14:axisColor rgb="FF000000"/>
            </x14:dataBar>
          </x14:cfRule>
          <xm:sqref>E458:G458</xm:sqref>
        </x14:conditionalFormatting>
        <x14:conditionalFormatting xmlns:xm="http://schemas.microsoft.com/office/excel/2006/main">
          <x14:cfRule type="dataBar" id="{D96DA34D-188D-421A-99F8-BA79AB04DE3B}">
            <x14:dataBar minLength="0" maxLength="100" gradient="0">
              <x14:cfvo type="autoMin"/>
              <x14:cfvo type="autoMax"/>
              <x14:negativeFillColor rgb="FFFF0000"/>
              <x14:axisColor rgb="FF000000"/>
            </x14:dataBar>
          </x14:cfRule>
          <xm:sqref>E459:G471</xm:sqref>
        </x14:conditionalFormatting>
        <x14:conditionalFormatting xmlns:xm="http://schemas.microsoft.com/office/excel/2006/main">
          <x14:cfRule type="dataBar" id="{D6795159-A1DA-4739-B86D-898E8A145342}">
            <x14:dataBar minLength="0" maxLength="100" gradient="0">
              <x14:cfvo type="autoMin"/>
              <x14:cfvo type="autoMax"/>
              <x14:negativeFillColor rgb="FFFF0000"/>
              <x14:axisColor rgb="FF000000"/>
            </x14:dataBar>
          </x14:cfRule>
          <xm:sqref>E472:G472</xm:sqref>
        </x14:conditionalFormatting>
        <x14:conditionalFormatting xmlns:xm="http://schemas.microsoft.com/office/excel/2006/main">
          <x14:cfRule type="dataBar" id="{0FA7066A-FA5F-4E9C-BDC9-36BC68A91304}">
            <x14:dataBar minLength="0" maxLength="100" gradient="0">
              <x14:cfvo type="autoMin"/>
              <x14:cfvo type="autoMax"/>
              <x14:negativeFillColor rgb="FFFF0000"/>
              <x14:axisColor rgb="FF000000"/>
            </x14:dataBar>
          </x14:cfRule>
          <xm:sqref>E473:G491</xm:sqref>
        </x14:conditionalFormatting>
        <x14:conditionalFormatting xmlns:xm="http://schemas.microsoft.com/office/excel/2006/main">
          <x14:cfRule type="dataBar" id="{9DC26A98-D942-441D-BBC4-CD180B99245E}">
            <x14:dataBar minLength="0" maxLength="100" gradient="0">
              <x14:cfvo type="autoMin"/>
              <x14:cfvo type="autoMax"/>
              <x14:negativeFillColor rgb="FFFF0000"/>
              <x14:axisColor rgb="FF000000"/>
            </x14:dataBar>
          </x14:cfRule>
          <xm:sqref>B458:G491</xm:sqref>
        </x14:conditionalFormatting>
        <x14:conditionalFormatting xmlns:xm="http://schemas.microsoft.com/office/excel/2006/main">
          <x14:cfRule type="dataBar" id="{847576F8-0DEE-4069-9BD5-EEF6115FAE66}">
            <x14:dataBar minLength="0" maxLength="100" gradient="0">
              <x14:cfvo type="autoMin"/>
              <x14:cfvo type="autoMax"/>
              <x14:negativeFillColor rgb="FFFF0000"/>
              <x14:axisColor rgb="FF000000"/>
            </x14:dataBar>
          </x14:cfRule>
          <xm:sqref>E458:G458</xm:sqref>
        </x14:conditionalFormatting>
        <x14:conditionalFormatting xmlns:xm="http://schemas.microsoft.com/office/excel/2006/main">
          <x14:cfRule type="dataBar" id="{9735A35A-73B0-4825-B19E-1FAB4488A6DC}">
            <x14:dataBar minLength="0" maxLength="100" gradient="0">
              <x14:cfvo type="autoMin"/>
              <x14:cfvo type="autoMax"/>
              <x14:negativeFillColor rgb="FFFF0000"/>
              <x14:axisColor rgb="FF000000"/>
            </x14:dataBar>
          </x14:cfRule>
          <xm:sqref>E459:G471</xm:sqref>
        </x14:conditionalFormatting>
        <x14:conditionalFormatting xmlns:xm="http://schemas.microsoft.com/office/excel/2006/main">
          <x14:cfRule type="dataBar" id="{BB28B793-5A32-4D6B-A6A4-8E3E956B22C9}">
            <x14:dataBar minLength="0" maxLength="100" gradient="0">
              <x14:cfvo type="autoMin"/>
              <x14:cfvo type="autoMax"/>
              <x14:negativeFillColor rgb="FFFF0000"/>
              <x14:axisColor rgb="FF000000"/>
            </x14:dataBar>
          </x14:cfRule>
          <xm:sqref>E459:G471</xm:sqref>
        </x14:conditionalFormatting>
        <x14:conditionalFormatting xmlns:xm="http://schemas.microsoft.com/office/excel/2006/main">
          <x14:cfRule type="dataBar" id="{F69B8A67-10DD-4C56-9564-0570AA9615C7}">
            <x14:dataBar minLength="0" maxLength="100" gradient="0">
              <x14:cfvo type="autoMin"/>
              <x14:cfvo type="autoMax"/>
              <x14:negativeFillColor rgb="FFFF0000"/>
              <x14:axisColor rgb="FF000000"/>
            </x14:dataBar>
          </x14:cfRule>
          <xm:sqref>E458:G471</xm:sqref>
        </x14:conditionalFormatting>
        <x14:conditionalFormatting xmlns:xm="http://schemas.microsoft.com/office/excel/2006/main">
          <x14:cfRule type="dataBar" id="{9981E8C6-007A-442C-A8D0-6C57F25456EB}">
            <x14:dataBar minLength="0" maxLength="100" gradient="0">
              <x14:cfvo type="autoMin"/>
              <x14:cfvo type="autoMax"/>
              <x14:negativeFillColor rgb="FFFF0000"/>
              <x14:axisColor rgb="FF000000"/>
            </x14:dataBar>
          </x14:cfRule>
          <xm:sqref>E472:G472</xm:sqref>
        </x14:conditionalFormatting>
        <x14:conditionalFormatting xmlns:xm="http://schemas.microsoft.com/office/excel/2006/main">
          <x14:cfRule type="dataBar" id="{77189788-C926-4A91-B043-7F494641F267}">
            <x14:dataBar minLength="0" maxLength="100" gradient="0">
              <x14:cfvo type="autoMin"/>
              <x14:cfvo type="autoMax"/>
              <x14:negativeFillColor rgb="FFFF0000"/>
              <x14:axisColor rgb="FF000000"/>
            </x14:dataBar>
          </x14:cfRule>
          <xm:sqref>E473:G491</xm:sqref>
        </x14:conditionalFormatting>
        <x14:conditionalFormatting xmlns:xm="http://schemas.microsoft.com/office/excel/2006/main">
          <x14:cfRule type="dataBar" id="{D1BCDA25-D601-4727-9150-3F245FAF6E0B}">
            <x14:dataBar minLength="0" maxLength="100" gradient="0">
              <x14:cfvo type="autoMin"/>
              <x14:cfvo type="autoMax"/>
              <x14:negativeFillColor rgb="FFFF0000"/>
              <x14:axisColor rgb="FF000000"/>
            </x14:dataBar>
          </x14:cfRule>
          <xm:sqref>E473:G491</xm:sqref>
        </x14:conditionalFormatting>
        <x14:conditionalFormatting xmlns:xm="http://schemas.microsoft.com/office/excel/2006/main">
          <x14:cfRule type="dataBar" id="{EF44E285-8A82-8143-BE8E-56BC283546AE}">
            <x14:dataBar minLength="0" maxLength="100" gradient="0">
              <x14:cfvo type="autoMin"/>
              <x14:cfvo type="autoMax"/>
              <x14:negativeFillColor rgb="FFFF0000"/>
              <x14:axisColor rgb="FF000000"/>
            </x14:dataBar>
          </x14:cfRule>
          <xm:sqref>E458:G458</xm:sqref>
        </x14:conditionalFormatting>
        <x14:conditionalFormatting xmlns:xm="http://schemas.microsoft.com/office/excel/2006/main">
          <x14:cfRule type="dataBar" id="{5242E143-53C5-1040-A245-CD36F49A26E2}">
            <x14:dataBar minLength="0" maxLength="100" gradient="0">
              <x14:cfvo type="autoMin"/>
              <x14:cfvo type="autoMax"/>
              <x14:negativeFillColor rgb="FFFF0000"/>
              <x14:axisColor rgb="FF000000"/>
            </x14:dataBar>
          </x14:cfRule>
          <xm:sqref>E459:G471</xm:sqref>
        </x14:conditionalFormatting>
        <x14:conditionalFormatting xmlns:xm="http://schemas.microsoft.com/office/excel/2006/main">
          <x14:cfRule type="dataBar" id="{4E5DF75F-B5F5-A74D-8C4A-B0E382F2BAF6}">
            <x14:dataBar minLength="0" maxLength="100" gradient="0">
              <x14:cfvo type="autoMin"/>
              <x14:cfvo type="autoMax"/>
              <x14:negativeFillColor rgb="FFFF0000"/>
              <x14:axisColor rgb="FF000000"/>
            </x14:dataBar>
          </x14:cfRule>
          <xm:sqref>E459:G471</xm:sqref>
        </x14:conditionalFormatting>
        <x14:conditionalFormatting xmlns:xm="http://schemas.microsoft.com/office/excel/2006/main">
          <x14:cfRule type="dataBar" id="{A81E0E80-DA35-7D4F-B1DF-C21ECBB73004}">
            <x14:dataBar minLength="0" maxLength="100" gradient="0">
              <x14:cfvo type="autoMin"/>
              <x14:cfvo type="autoMax"/>
              <x14:negativeFillColor rgb="FFFF0000"/>
              <x14:axisColor rgb="FF000000"/>
            </x14:dataBar>
          </x14:cfRule>
          <xm:sqref>E459:G471</xm:sqref>
        </x14:conditionalFormatting>
        <x14:conditionalFormatting xmlns:xm="http://schemas.microsoft.com/office/excel/2006/main">
          <x14:cfRule type="dataBar" id="{9AEDE10D-027D-3B4A-A20F-A8008868A855}">
            <x14:dataBar minLength="0" maxLength="100" gradient="0">
              <x14:cfvo type="autoMin"/>
              <x14:cfvo type="autoMax"/>
              <x14:negativeFillColor rgb="FFFF0000"/>
              <x14:axisColor rgb="FF000000"/>
            </x14:dataBar>
          </x14:cfRule>
          <xm:sqref>E472:G491</xm:sqref>
        </x14:conditionalFormatting>
        <x14:conditionalFormatting xmlns:xm="http://schemas.microsoft.com/office/excel/2006/main">
          <x14:cfRule type="dataBar" id="{87C7999C-956A-8042-8C0B-8D793A020BE2}">
            <x14:dataBar minLength="0" maxLength="100" gradient="0">
              <x14:cfvo type="autoMin"/>
              <x14:cfvo type="autoMax"/>
              <x14:negativeFillColor rgb="FFFF0000"/>
              <x14:axisColor rgb="FF000000"/>
            </x14:dataBar>
          </x14:cfRule>
          <xm:sqref>E473:G491</xm:sqref>
        </x14:conditionalFormatting>
        <x14:conditionalFormatting xmlns:xm="http://schemas.microsoft.com/office/excel/2006/main">
          <x14:cfRule type="dataBar" id="{224D7060-1D3D-EA48-9514-4316FFEFFFD2}">
            <x14:dataBar minLength="0" maxLength="100" gradient="0">
              <x14:cfvo type="autoMin"/>
              <x14:cfvo type="autoMax"/>
              <x14:negativeFillColor rgb="FFFF0000"/>
              <x14:axisColor rgb="FF000000"/>
            </x14:dataBar>
          </x14:cfRule>
          <xm:sqref>E473:G491</xm:sqref>
        </x14:conditionalFormatting>
        <x14:conditionalFormatting xmlns:xm="http://schemas.microsoft.com/office/excel/2006/main">
          <x14:cfRule type="dataBar" id="{7451C770-FC62-144D-9AE6-9636AC44D2D0}">
            <x14:dataBar minLength="0" maxLength="100" border="1" negativeBarBorderColorSameAsPositive="0">
              <x14:cfvo type="autoMin"/>
              <x14:cfvo type="autoMax"/>
              <x14:borderColor rgb="FFFFB628"/>
              <x14:negativeFillColor rgb="FFFF0000"/>
              <x14:negativeBorderColor rgb="FFFF0000"/>
              <x14:axisColor rgb="FF000000"/>
            </x14:dataBar>
          </x14:cfRule>
          <xm:sqref>H458:J471</xm:sqref>
        </x14:conditionalFormatting>
        <x14:conditionalFormatting xmlns:xm="http://schemas.microsoft.com/office/excel/2006/main">
          <x14:cfRule type="dataBar" id="{423B0821-B8B5-D743-9F94-A511A43B2095}">
            <x14:dataBar minLength="0" maxLength="100" gradient="0">
              <x14:cfvo type="autoMin"/>
              <x14:cfvo type="autoMax"/>
              <x14:negativeFillColor rgb="FFFF0000"/>
              <x14:axisColor rgb="FF000000"/>
            </x14:dataBar>
          </x14:cfRule>
          <xm:sqref>K458:M458</xm:sqref>
        </x14:conditionalFormatting>
        <x14:conditionalFormatting xmlns:xm="http://schemas.microsoft.com/office/excel/2006/main">
          <x14:cfRule type="dataBar" id="{6B8C32DA-87AC-F44B-9A0D-23561FC63518}">
            <x14:dataBar minLength="0" maxLength="100" gradient="0">
              <x14:cfvo type="autoMin"/>
              <x14:cfvo type="autoMax"/>
              <x14:negativeFillColor rgb="FFFF0000"/>
              <x14:axisColor rgb="FF000000"/>
            </x14:dataBar>
          </x14:cfRule>
          <xm:sqref>K459:M471</xm:sqref>
        </x14:conditionalFormatting>
        <x14:conditionalFormatting xmlns:xm="http://schemas.microsoft.com/office/excel/2006/main">
          <x14:cfRule type="dataBar" id="{8E256142-6491-AF4D-9EC9-A87832BDF88E}">
            <x14:dataBar minLength="0" maxLength="100" gradient="0">
              <x14:cfvo type="autoMin"/>
              <x14:cfvo type="autoMax"/>
              <x14:negativeFillColor rgb="FFFF0000"/>
              <x14:axisColor rgb="FF000000"/>
            </x14:dataBar>
          </x14:cfRule>
          <xm:sqref>H458:M471</xm:sqref>
        </x14:conditionalFormatting>
        <x14:conditionalFormatting xmlns:xm="http://schemas.microsoft.com/office/excel/2006/main">
          <x14:cfRule type="dataBar" id="{55B08A11-B450-BB4C-A373-C006D30AA604}">
            <x14:dataBar minLength="0" maxLength="100" gradient="0">
              <x14:cfvo type="autoMin"/>
              <x14:cfvo type="autoMax"/>
              <x14:negativeFillColor rgb="FFFF0000"/>
              <x14:axisColor rgb="FF000000"/>
            </x14:dataBar>
          </x14:cfRule>
          <xm:sqref>K458:M458</xm:sqref>
        </x14:conditionalFormatting>
        <x14:conditionalFormatting xmlns:xm="http://schemas.microsoft.com/office/excel/2006/main">
          <x14:cfRule type="dataBar" id="{EB9B33F4-3167-CE47-BF39-20DE535A1220}">
            <x14:dataBar minLength="0" maxLength="100" gradient="0">
              <x14:cfvo type="autoMin"/>
              <x14:cfvo type="autoMax"/>
              <x14:negativeFillColor rgb="FFFF0000"/>
              <x14:axisColor rgb="FF000000"/>
            </x14:dataBar>
          </x14:cfRule>
          <xm:sqref>K459:M471</xm:sqref>
        </x14:conditionalFormatting>
        <x14:conditionalFormatting xmlns:xm="http://schemas.microsoft.com/office/excel/2006/main">
          <x14:cfRule type="dataBar" id="{D5A4ACBF-482E-9342-AC48-0C3680360350}">
            <x14:dataBar minLength="0" maxLength="100" gradient="0">
              <x14:cfvo type="autoMin"/>
              <x14:cfvo type="autoMax"/>
              <x14:negativeFillColor rgb="FFFF0000"/>
              <x14:axisColor rgb="FF000000"/>
            </x14:dataBar>
          </x14:cfRule>
          <xm:sqref>K459:M471</xm:sqref>
        </x14:conditionalFormatting>
        <x14:conditionalFormatting xmlns:xm="http://schemas.microsoft.com/office/excel/2006/main">
          <x14:cfRule type="dataBar" id="{2825EA1C-87BD-F948-991A-7624333B1FE4}">
            <x14:dataBar minLength="0" maxLength="100" gradient="0">
              <x14:cfvo type="autoMin"/>
              <x14:cfvo type="autoMax"/>
              <x14:negativeFillColor rgb="FFFF0000"/>
              <x14:axisColor rgb="FF000000"/>
            </x14:dataBar>
          </x14:cfRule>
          <xm:sqref>K458:M471</xm:sqref>
        </x14:conditionalFormatting>
        <x14:conditionalFormatting xmlns:xm="http://schemas.microsoft.com/office/excel/2006/main">
          <x14:cfRule type="dataBar" id="{717168E0-9579-E943-89C2-33011BA44761}">
            <x14:dataBar minLength="0" maxLength="100" gradient="0">
              <x14:cfvo type="autoMin"/>
              <x14:cfvo type="autoMax"/>
              <x14:negativeFillColor rgb="FFFF0000"/>
              <x14:axisColor rgb="FF000000"/>
            </x14:dataBar>
          </x14:cfRule>
          <xm:sqref>K458:M458</xm:sqref>
        </x14:conditionalFormatting>
        <x14:conditionalFormatting xmlns:xm="http://schemas.microsoft.com/office/excel/2006/main">
          <x14:cfRule type="dataBar" id="{43AD7C30-0FB8-664F-A5EA-8437F3723ECF}">
            <x14:dataBar minLength="0" maxLength="100" gradient="0">
              <x14:cfvo type="autoMin"/>
              <x14:cfvo type="autoMax"/>
              <x14:negativeFillColor rgb="FFFF0000"/>
              <x14:axisColor rgb="FF000000"/>
            </x14:dataBar>
          </x14:cfRule>
          <xm:sqref>K459:M471</xm:sqref>
        </x14:conditionalFormatting>
        <x14:conditionalFormatting xmlns:xm="http://schemas.microsoft.com/office/excel/2006/main">
          <x14:cfRule type="dataBar" id="{4236AAEE-C6B5-0F42-B309-80EF6173BC37}">
            <x14:dataBar minLength="0" maxLength="100" gradient="0">
              <x14:cfvo type="autoMin"/>
              <x14:cfvo type="autoMax"/>
              <x14:negativeFillColor rgb="FFFF0000"/>
              <x14:axisColor rgb="FF000000"/>
            </x14:dataBar>
          </x14:cfRule>
          <xm:sqref>K459:M471</xm:sqref>
        </x14:conditionalFormatting>
        <x14:conditionalFormatting xmlns:xm="http://schemas.microsoft.com/office/excel/2006/main">
          <x14:cfRule type="dataBar" id="{C2493366-8695-C143-91DF-78AA275C9C57}">
            <x14:dataBar minLength="0" maxLength="100" gradient="0">
              <x14:cfvo type="autoMin"/>
              <x14:cfvo type="autoMax"/>
              <x14:negativeFillColor rgb="FFFF0000"/>
              <x14:axisColor rgb="FF000000"/>
            </x14:dataBar>
          </x14:cfRule>
          <xm:sqref>K459:M471</xm:sqref>
        </x14:conditionalFormatting>
        <x14:conditionalFormatting xmlns:xm="http://schemas.microsoft.com/office/excel/2006/main">
          <x14:cfRule type="dataBar" id="{4F6F5B56-D8CB-2B47-8C2D-B1776E061B69}">
            <x14:dataBar minLength="0" maxLength="100" gradient="0">
              <x14:cfvo type="autoMin"/>
              <x14:cfvo type="autoMax"/>
              <x14:negativeFillColor rgb="FFFF0000"/>
              <x14:axisColor rgb="FF000000"/>
            </x14:dataBar>
          </x14:cfRule>
          <xm:sqref>H472:J472</xm:sqref>
        </x14:conditionalFormatting>
        <x14:conditionalFormatting xmlns:xm="http://schemas.microsoft.com/office/excel/2006/main">
          <x14:cfRule type="dataBar" id="{D575D38F-C56D-B149-9C14-C17439921953}">
            <x14:dataBar minLength="0" maxLength="100" gradient="0">
              <x14:cfvo type="autoMin"/>
              <x14:cfvo type="autoMax"/>
              <x14:negativeFillColor rgb="FFFF0000"/>
              <x14:axisColor rgb="FF000000"/>
            </x14:dataBar>
          </x14:cfRule>
          <xm:sqref>H472:J472</xm:sqref>
        </x14:conditionalFormatting>
        <x14:conditionalFormatting xmlns:xm="http://schemas.microsoft.com/office/excel/2006/main">
          <x14:cfRule type="dataBar" id="{94A00358-D5B3-A94E-B1E6-C6F3151E8DB9}">
            <x14:dataBar minLength="0" maxLength="100" gradient="0">
              <x14:cfvo type="autoMin"/>
              <x14:cfvo type="autoMax"/>
              <x14:negativeFillColor rgb="FFFF0000"/>
              <x14:axisColor rgb="FF000000"/>
            </x14:dataBar>
          </x14:cfRule>
          <xm:sqref>H472:J472</xm:sqref>
        </x14:conditionalFormatting>
        <x14:conditionalFormatting xmlns:xm="http://schemas.microsoft.com/office/excel/2006/main">
          <x14:cfRule type="dataBar" id="{E722026D-83C9-8949-9C5D-EB74E0FDF4DB}">
            <x14:dataBar minLength="0" maxLength="100" gradient="0">
              <x14:cfvo type="autoMin"/>
              <x14:cfvo type="autoMax"/>
              <x14:negativeFillColor rgb="FFFF0000"/>
              <x14:axisColor rgb="FF000000"/>
            </x14:dataBar>
          </x14:cfRule>
          <xm:sqref>H472:J472</xm:sqref>
        </x14:conditionalFormatting>
        <x14:conditionalFormatting xmlns:xm="http://schemas.microsoft.com/office/excel/2006/main">
          <x14:cfRule type="dataBar" id="{683E3A2E-93F9-314C-9452-19856BA124FE}">
            <x14:dataBar minLength="0" maxLength="100" gradient="0">
              <x14:cfvo type="autoMin"/>
              <x14:cfvo type="autoMax"/>
              <x14:negativeFillColor rgb="FFFF0000"/>
              <x14:axisColor rgb="FF000000"/>
            </x14:dataBar>
          </x14:cfRule>
          <xm:sqref>H473:J491</xm:sqref>
        </x14:conditionalFormatting>
        <x14:conditionalFormatting xmlns:xm="http://schemas.microsoft.com/office/excel/2006/main">
          <x14:cfRule type="dataBar" id="{D3CBDC43-A3A0-FD4F-B72F-AF5562A98316}">
            <x14:dataBar minLength="0" maxLength="100" gradient="0">
              <x14:cfvo type="autoMin"/>
              <x14:cfvo type="autoMax"/>
              <x14:negativeFillColor rgb="FFFF0000"/>
              <x14:axisColor rgb="FF000000"/>
            </x14:dataBar>
          </x14:cfRule>
          <xm:sqref>H473:J491</xm:sqref>
        </x14:conditionalFormatting>
        <x14:conditionalFormatting xmlns:xm="http://schemas.microsoft.com/office/excel/2006/main">
          <x14:cfRule type="dataBar" id="{9BF13017-7445-4947-828F-37497E4F4A1E}">
            <x14:dataBar minLength="0" maxLength="100" gradient="0">
              <x14:cfvo type="autoMin"/>
              <x14:cfvo type="autoMax"/>
              <x14:negativeFillColor rgb="FFFF0000"/>
              <x14:axisColor rgb="FF000000"/>
            </x14:dataBar>
          </x14:cfRule>
          <xm:sqref>H473:J491</xm:sqref>
        </x14:conditionalFormatting>
        <x14:conditionalFormatting xmlns:xm="http://schemas.microsoft.com/office/excel/2006/main">
          <x14:cfRule type="dataBar" id="{69AC63E0-4681-6E47-A1C4-69FFBCCE4B75}">
            <x14:dataBar minLength="0" maxLength="100" gradient="0">
              <x14:cfvo type="autoMin"/>
              <x14:cfvo type="autoMax"/>
              <x14:negativeFillColor rgb="FFFF0000"/>
              <x14:axisColor rgb="FF000000"/>
            </x14:dataBar>
          </x14:cfRule>
          <xm:sqref>H473:J491</xm:sqref>
        </x14:conditionalFormatting>
        <x14:conditionalFormatting xmlns:xm="http://schemas.microsoft.com/office/excel/2006/main">
          <x14:cfRule type="dataBar" id="{C9405515-090E-AB4D-BEBB-88B2E61DD596}">
            <x14:dataBar minLength="0" maxLength="100" gradient="0">
              <x14:cfvo type="autoMin"/>
              <x14:cfvo type="autoMax"/>
              <x14:negativeFillColor rgb="FFFF0000"/>
              <x14:axisColor rgb="FF000000"/>
            </x14:dataBar>
          </x14:cfRule>
          <xm:sqref>K472:M472</xm:sqref>
        </x14:conditionalFormatting>
        <x14:conditionalFormatting xmlns:xm="http://schemas.microsoft.com/office/excel/2006/main">
          <x14:cfRule type="dataBar" id="{A6056D35-E686-C840-B13D-4D0A2B3798D6}">
            <x14:dataBar minLength="0" maxLength="100" gradient="0">
              <x14:cfvo type="autoMin"/>
              <x14:cfvo type="autoMax"/>
              <x14:negativeFillColor rgb="FFFF0000"/>
              <x14:axisColor rgb="FF000000"/>
            </x14:dataBar>
          </x14:cfRule>
          <xm:sqref>K472:M472</xm:sqref>
        </x14:conditionalFormatting>
        <x14:conditionalFormatting xmlns:xm="http://schemas.microsoft.com/office/excel/2006/main">
          <x14:cfRule type="dataBar" id="{AAC9C6DB-615E-024A-8381-318A7818B41C}">
            <x14:dataBar minLength="0" maxLength="100" gradient="0">
              <x14:cfvo type="autoMin"/>
              <x14:cfvo type="autoMax"/>
              <x14:negativeFillColor rgb="FFFF0000"/>
              <x14:axisColor rgb="FF000000"/>
            </x14:dataBar>
          </x14:cfRule>
          <xm:sqref>K472:M472</xm:sqref>
        </x14:conditionalFormatting>
        <x14:conditionalFormatting xmlns:xm="http://schemas.microsoft.com/office/excel/2006/main">
          <x14:cfRule type="dataBar" id="{2B387696-937F-E24F-8EC7-AE34F527FF89}">
            <x14:dataBar minLength="0" maxLength="100" gradient="0">
              <x14:cfvo type="autoMin"/>
              <x14:cfvo type="autoMax"/>
              <x14:negativeFillColor rgb="FFFF0000"/>
              <x14:axisColor rgb="FF000000"/>
            </x14:dataBar>
          </x14:cfRule>
          <xm:sqref>K472:M472</xm:sqref>
        </x14:conditionalFormatting>
        <x14:conditionalFormatting xmlns:xm="http://schemas.microsoft.com/office/excel/2006/main">
          <x14:cfRule type="dataBar" id="{A90B1D68-1D58-894F-BC97-74D8EDC785A2}">
            <x14:dataBar minLength="0" maxLength="100" gradient="0">
              <x14:cfvo type="autoMin"/>
              <x14:cfvo type="autoMax"/>
              <x14:negativeFillColor rgb="FFFF0000"/>
              <x14:axisColor rgb="FF000000"/>
            </x14:dataBar>
          </x14:cfRule>
          <xm:sqref>K473:M491</xm:sqref>
        </x14:conditionalFormatting>
        <x14:conditionalFormatting xmlns:xm="http://schemas.microsoft.com/office/excel/2006/main">
          <x14:cfRule type="dataBar" id="{4EABA6CF-6C26-384D-A101-CE281061AD97}">
            <x14:dataBar minLength="0" maxLength="100" gradient="0">
              <x14:cfvo type="autoMin"/>
              <x14:cfvo type="autoMax"/>
              <x14:negativeFillColor rgb="FFFF0000"/>
              <x14:axisColor rgb="FF000000"/>
            </x14:dataBar>
          </x14:cfRule>
          <xm:sqref>K473:M491</xm:sqref>
        </x14:conditionalFormatting>
        <x14:conditionalFormatting xmlns:xm="http://schemas.microsoft.com/office/excel/2006/main">
          <x14:cfRule type="dataBar" id="{4BFF24AF-F48E-C54D-86FD-274E9B444632}">
            <x14:dataBar minLength="0" maxLength="100" gradient="0">
              <x14:cfvo type="autoMin"/>
              <x14:cfvo type="autoMax"/>
              <x14:negativeFillColor rgb="FFFF0000"/>
              <x14:axisColor rgb="FF000000"/>
            </x14:dataBar>
          </x14:cfRule>
          <xm:sqref>K473:M491</xm:sqref>
        </x14:conditionalFormatting>
        <x14:conditionalFormatting xmlns:xm="http://schemas.microsoft.com/office/excel/2006/main">
          <x14:cfRule type="dataBar" id="{CBB3A8B3-4909-7745-9952-F6E1EE279E2A}">
            <x14:dataBar minLength="0" maxLength="100" gradient="0">
              <x14:cfvo type="autoMin"/>
              <x14:cfvo type="autoMax"/>
              <x14:negativeFillColor rgb="FFFF0000"/>
              <x14:axisColor rgb="FF000000"/>
            </x14:dataBar>
          </x14:cfRule>
          <xm:sqref>K473:M491</xm:sqref>
        </x14:conditionalFormatting>
        <x14:conditionalFormatting xmlns:xm="http://schemas.microsoft.com/office/excel/2006/main">
          <x14:cfRule type="dataBar" id="{C196F9EF-DB79-4634-8A89-0058B3DAFABA}">
            <x14:dataBar minLength="0" maxLength="100" gradient="0">
              <x14:cfvo type="autoMin"/>
              <x14:cfvo type="autoMax"/>
              <x14:negativeFillColor rgb="FFFF0000"/>
              <x14:axisColor rgb="FF000000"/>
            </x14:dataBar>
          </x14:cfRule>
          <xm:sqref>B501:D534</xm:sqref>
        </x14:conditionalFormatting>
        <x14:conditionalFormatting xmlns:xm="http://schemas.microsoft.com/office/excel/2006/main">
          <x14:cfRule type="dataBar" id="{0016EA27-C800-45E8-BD99-6A50681CE3A9}">
            <x14:dataBar minLength="0" maxLength="100" gradient="0">
              <x14:cfvo type="autoMin"/>
              <x14:cfvo type="autoMax"/>
              <x14:negativeFillColor rgb="FFFF0000"/>
              <x14:axisColor rgb="FF000000"/>
            </x14:dataBar>
          </x14:cfRule>
          <xm:sqref>E501:G501</xm:sqref>
        </x14:conditionalFormatting>
        <x14:conditionalFormatting xmlns:xm="http://schemas.microsoft.com/office/excel/2006/main">
          <x14:cfRule type="dataBar" id="{EB8EB86B-FCF2-4035-BAC0-5894B7CAE789}">
            <x14:dataBar minLength="0" maxLength="100" gradient="0">
              <x14:cfvo type="autoMin"/>
              <x14:cfvo type="autoMax"/>
              <x14:negativeFillColor rgb="FFFF0000"/>
              <x14:axisColor rgb="FF000000"/>
            </x14:dataBar>
          </x14:cfRule>
          <xm:sqref>E502:G514</xm:sqref>
        </x14:conditionalFormatting>
        <x14:conditionalFormatting xmlns:xm="http://schemas.microsoft.com/office/excel/2006/main">
          <x14:cfRule type="dataBar" id="{25B34BDD-A332-4B45-A946-444006A9D21E}">
            <x14:dataBar minLength="0" maxLength="100" border="1" negativeBarBorderColorSameAsPositive="0">
              <x14:cfvo type="autoMin"/>
              <x14:cfvo type="autoMax"/>
              <x14:borderColor rgb="FFFFB628"/>
              <x14:negativeFillColor rgb="FFFF0000"/>
              <x14:negativeBorderColor rgb="FFFF0000"/>
              <x14:axisColor rgb="FF000000"/>
            </x14:dataBar>
          </x14:cfRule>
          <xm:sqref>B541:D574</xm:sqref>
        </x14:conditionalFormatting>
        <x14:conditionalFormatting xmlns:xm="http://schemas.microsoft.com/office/excel/2006/main">
          <x14:cfRule type="dataBar" id="{275034C1-06F6-4D8F-BFAB-87800D4510FC}">
            <x14:dataBar minLength="0" maxLength="100" border="1" negativeBarBorderColorSameAsPositive="0">
              <x14:cfvo type="autoMin"/>
              <x14:cfvo type="autoMax"/>
              <x14:borderColor rgb="FFFFB628"/>
              <x14:negativeFillColor rgb="FFFF0000"/>
              <x14:negativeBorderColor rgb="FFFF0000"/>
              <x14:axisColor rgb="FF000000"/>
            </x14:dataBar>
          </x14:cfRule>
          <xm:sqref>H541:J554</xm:sqref>
        </x14:conditionalFormatting>
        <x14:conditionalFormatting xmlns:xm="http://schemas.microsoft.com/office/excel/2006/main">
          <x14:cfRule type="dataBar" id="{12A0F9F9-EAC4-45B2-AE1B-415FD422AC46}">
            <x14:dataBar minLength="0" maxLength="100" border="1" negativeBarBorderColorSameAsPositive="0">
              <x14:cfvo type="autoMin"/>
              <x14:cfvo type="autoMax"/>
              <x14:borderColor rgb="FFFFB628"/>
              <x14:negativeFillColor rgb="FFFF0000"/>
              <x14:negativeBorderColor rgb="FFFF0000"/>
              <x14:axisColor rgb="FF000000"/>
            </x14:dataBar>
          </x14:cfRule>
          <xm:sqref>H555:J555</xm:sqref>
        </x14:conditionalFormatting>
        <x14:conditionalFormatting xmlns:xm="http://schemas.microsoft.com/office/excel/2006/main">
          <x14:cfRule type="dataBar" id="{089A866D-895D-41D9-B456-FBAA4EA788A0}">
            <x14:dataBar minLength="0" maxLength="100" border="1" negativeBarBorderColorSameAsPositive="0">
              <x14:cfvo type="autoMin"/>
              <x14:cfvo type="autoMax"/>
              <x14:borderColor rgb="FFFFB628"/>
              <x14:negativeFillColor rgb="FFFF0000"/>
              <x14:negativeBorderColor rgb="FFFF0000"/>
              <x14:axisColor rgb="FF000000"/>
            </x14:dataBar>
          </x14:cfRule>
          <xm:sqref>H556:J574</xm:sqref>
        </x14:conditionalFormatting>
        <x14:conditionalFormatting xmlns:xm="http://schemas.microsoft.com/office/excel/2006/main">
          <x14:cfRule type="dataBar" id="{9731573E-F317-4196-B15A-D612590F6546}">
            <x14:dataBar minLength="0" maxLength="100" gradient="0">
              <x14:cfvo type="autoMin"/>
              <x14:cfvo type="autoMax"/>
              <x14:negativeFillColor rgb="FFFF0000"/>
              <x14:axisColor rgb="FF000000"/>
            </x14:dataBar>
          </x14:cfRule>
          <xm:sqref>B281:D315</xm:sqref>
        </x14:conditionalFormatting>
        <x14:conditionalFormatting xmlns:xm="http://schemas.microsoft.com/office/excel/2006/main">
          <x14:cfRule type="dataBar" id="{BEFC9B59-36CB-44AE-BC7D-D370F26022BC}">
            <x14:dataBar minLength="0" maxLength="100" gradient="0">
              <x14:cfvo type="autoMin"/>
              <x14:cfvo type="autoMax"/>
              <x14:negativeFillColor rgb="FFFF0000"/>
              <x14:axisColor rgb="FF000000"/>
            </x14:dataBar>
          </x14:cfRule>
          <xm:sqref>E281:M281 K282:M315</xm:sqref>
        </x14:conditionalFormatting>
        <x14:conditionalFormatting xmlns:xm="http://schemas.microsoft.com/office/excel/2006/main">
          <x14:cfRule type="dataBar" id="{583318C7-A0FA-440E-8B14-39440A01CED5}">
            <x14:dataBar minLength="0" maxLength="100" gradient="0">
              <x14:cfvo type="autoMin"/>
              <x14:cfvo type="autoMax"/>
              <x14:negativeFillColor rgb="FFFF0000"/>
              <x14:axisColor rgb="FF000000"/>
            </x14:dataBar>
          </x14:cfRule>
          <xm:sqref>E296:G315</xm:sqref>
        </x14:conditionalFormatting>
        <x14:conditionalFormatting xmlns:xm="http://schemas.microsoft.com/office/excel/2006/main">
          <x14:cfRule type="dataBar" id="{19BA6701-606E-4F30-B73E-0413D5D525B7}">
            <x14:dataBar minLength="0" maxLength="100" gradient="0">
              <x14:cfvo type="autoMin"/>
              <x14:cfvo type="autoMax"/>
              <x14:negativeFillColor rgb="FFFF0000"/>
              <x14:axisColor rgb="FF000000"/>
            </x14:dataBar>
          </x14:cfRule>
          <xm:sqref>H296:J315</xm:sqref>
        </x14:conditionalFormatting>
        <x14:conditionalFormatting xmlns:xm="http://schemas.microsoft.com/office/excel/2006/main">
          <x14:cfRule type="dataBar" id="{605A0977-7842-45B6-81D7-F23C242E339D}">
            <x14:dataBar minLength="0" maxLength="100" gradient="0">
              <x14:cfvo type="autoMin"/>
              <x14:cfvo type="autoMax"/>
              <x14:negativeFillColor rgb="FFFF0000"/>
              <x14:axisColor rgb="FF000000"/>
            </x14:dataBar>
          </x14:cfRule>
          <xm:sqref>P381:P394</xm:sqref>
        </x14:conditionalFormatting>
        <x14:conditionalFormatting xmlns:xm="http://schemas.microsoft.com/office/excel/2006/main">
          <x14:cfRule type="dataBar" id="{BB178FA5-0FD4-4C55-B544-2285259D68FF}">
            <x14:dataBar minLength="0" maxLength="100" gradient="0">
              <x14:cfvo type="autoMin"/>
              <x14:cfvo type="autoMax"/>
              <x14:negativeFillColor rgb="FFFF0000"/>
              <x14:axisColor rgb="FF000000"/>
            </x14:dataBar>
          </x14:cfRule>
          <xm:sqref>P381:P394</xm:sqref>
        </x14:conditionalFormatting>
        <x14:conditionalFormatting xmlns:xm="http://schemas.microsoft.com/office/excel/2006/main">
          <x14:cfRule type="dataBar" id="{B9DBEACC-3134-4FBA-AF63-155E131927E2}">
            <x14:dataBar minLength="0" maxLength="100" gradient="0">
              <x14:cfvo type="autoMin"/>
              <x14:cfvo type="autoMax"/>
              <x14:negativeFillColor rgb="FFFF0000"/>
              <x14:axisColor rgb="FF000000"/>
            </x14:dataBar>
          </x14:cfRule>
          <xm:sqref>I403</xm:sqref>
        </x14:conditionalFormatting>
        <x14:conditionalFormatting xmlns:xm="http://schemas.microsoft.com/office/excel/2006/main">
          <x14:cfRule type="dataBar" id="{741D7A34-A252-4026-866D-3E9A1AD89C06}">
            <x14:dataBar minLength="0" maxLength="100" gradient="0">
              <x14:cfvo type="autoMin"/>
              <x14:cfvo type="autoMax"/>
              <x14:negativeFillColor rgb="FFFF0000"/>
              <x14:axisColor rgb="FF000000"/>
            </x14:dataBar>
          </x14:cfRule>
          <xm:sqref>I403</xm:sqref>
        </x14:conditionalFormatting>
        <x14:conditionalFormatting xmlns:xm="http://schemas.microsoft.com/office/excel/2006/main">
          <x14:cfRule type="dataBar" id="{3A9022A1-132F-43E4-98CC-D543FBF581FE}">
            <x14:dataBar minLength="0" maxLength="100" gradient="0">
              <x14:cfvo type="autoMin"/>
              <x14:cfvo type="autoMax"/>
              <x14:negativeFillColor rgb="FFFF0000"/>
              <x14:axisColor rgb="FF000000"/>
            </x14:dataBar>
          </x14:cfRule>
          <xm:sqref>K321:M354</xm:sqref>
        </x14:conditionalFormatting>
        <x14:conditionalFormatting xmlns:xm="http://schemas.microsoft.com/office/excel/2006/main">
          <x14:cfRule type="dataBar" id="{6427E658-F1D6-46C3-A975-B708F3981246}">
            <x14:dataBar minLength="0" maxLength="100" gradient="0">
              <x14:cfvo type="autoMin"/>
              <x14:cfvo type="autoMax"/>
              <x14:negativeFillColor rgb="FFFF0000"/>
              <x14:axisColor rgb="FF000000"/>
            </x14:dataBar>
          </x14:cfRule>
          <xm:sqref>T319:T320</xm:sqref>
        </x14:conditionalFormatting>
        <x14:conditionalFormatting xmlns:xm="http://schemas.microsoft.com/office/excel/2006/main">
          <x14:cfRule type="dataBar" id="{93BC7508-1D7F-416F-8533-8A0199895081}">
            <x14:dataBar minLength="0" maxLength="100" gradient="0">
              <x14:cfvo type="autoMin"/>
              <x14:cfvo type="autoMax"/>
              <x14:negativeFillColor rgb="FFFF0000"/>
              <x14:axisColor rgb="FF000000"/>
            </x14:dataBar>
          </x14:cfRule>
          <xm:sqref>T319:T320</xm:sqref>
        </x14:conditionalFormatting>
        <x14:conditionalFormatting xmlns:xm="http://schemas.microsoft.com/office/excel/2006/main">
          <x14:cfRule type="dataBar" id="{F2BC3864-3D37-4C41-97A6-437D8961B7D6}">
            <x14:dataBar minLength="0" maxLength="100" gradient="0">
              <x14:cfvo type="autoMin"/>
              <x14:cfvo type="autoMax"/>
              <x14:negativeFillColor rgb="FFFF0000"/>
              <x14:axisColor rgb="FF000000"/>
            </x14:dataBar>
          </x14:cfRule>
          <xm:sqref>T323</xm:sqref>
        </x14:conditionalFormatting>
        <x14:conditionalFormatting xmlns:xm="http://schemas.microsoft.com/office/excel/2006/main">
          <x14:cfRule type="dataBar" id="{8EB0A226-76F5-46A5-BCC1-1C84ED940F17}">
            <x14:dataBar minLength="0" maxLength="100" gradient="0">
              <x14:cfvo type="autoMin"/>
              <x14:cfvo type="autoMax"/>
              <x14:negativeFillColor rgb="FFFF0000"/>
              <x14:axisColor rgb="FF000000"/>
            </x14:dataBar>
          </x14:cfRule>
          <xm:sqref>T323</xm:sqref>
        </x14:conditionalFormatting>
        <x14:conditionalFormatting xmlns:xm="http://schemas.microsoft.com/office/excel/2006/main">
          <x14:cfRule type="dataBar" id="{9ECF3A6C-6264-4981-B59C-CF66D007935C}">
            <x14:dataBar minLength="0" maxLength="100" gradient="0">
              <x14:cfvo type="autoMin"/>
              <x14:cfvo type="autoMax"/>
              <x14:negativeFillColor rgb="FFFF0000"/>
              <x14:axisColor rgb="FF000000"/>
            </x14:dataBar>
          </x14:cfRule>
          <xm:sqref>T326:T327</xm:sqref>
        </x14:conditionalFormatting>
        <x14:conditionalFormatting xmlns:xm="http://schemas.microsoft.com/office/excel/2006/main">
          <x14:cfRule type="dataBar" id="{5C611535-F073-4428-9DF1-930C9CC36BE3}">
            <x14:dataBar minLength="0" maxLength="100" gradient="0">
              <x14:cfvo type="autoMin"/>
              <x14:cfvo type="autoMax"/>
              <x14:negativeFillColor rgb="FFFF0000"/>
              <x14:axisColor rgb="FF000000"/>
            </x14:dataBar>
          </x14:cfRule>
          <xm:sqref>T326:T327</xm:sqref>
        </x14:conditionalFormatting>
        <x14:conditionalFormatting xmlns:xm="http://schemas.microsoft.com/office/excel/2006/main">
          <x14:cfRule type="dataBar" id="{234491F5-D7A3-48D2-805F-2EC02ADD3D72}">
            <x14:dataBar minLength="0" maxLength="100" gradient="0">
              <x14:cfvo type="autoMin"/>
              <x14:cfvo type="autoMax"/>
              <x14:negativeFillColor rgb="FFFF0000"/>
              <x14:axisColor rgb="FF000000"/>
            </x14:dataBar>
          </x14:cfRule>
          <xm:sqref>N461:N485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3BFF-A04E-4A7C-8FE7-9AC7EE0F19E4}">
  <sheetPr>
    <tabColor theme="9" tint="-0.249977111117893"/>
  </sheetPr>
  <dimension ref="A1:BX467"/>
  <sheetViews>
    <sheetView zoomScale="40" zoomScaleNormal="40" workbookViewId="0"/>
  </sheetViews>
  <sheetFormatPr defaultColWidth="0" defaultRowHeight="15.5" zeroHeight="1" x14ac:dyDescent="0.35"/>
  <cols>
    <col min="1" max="1" width="10.58203125" style="1" bestFit="1" customWidth="1"/>
    <col min="2" max="16" width="8.6640625" customWidth="1"/>
    <col min="17" max="17" width="20.5" bestFit="1" customWidth="1"/>
    <col min="18" max="23" width="8.6640625" customWidth="1"/>
    <col min="24" max="29" width="8.6640625" hidden="1" customWidth="1"/>
    <col min="30" max="30" width="19.33203125" hidden="1" customWidth="1"/>
    <col min="31" max="31" width="10.75" hidden="1" customWidth="1"/>
    <col min="32" max="32" width="6" hidden="1" customWidth="1"/>
    <col min="33" max="33" width="12" hidden="1" customWidth="1"/>
    <col min="34" max="34" width="8.33203125" hidden="1" customWidth="1"/>
    <col min="35" max="35" width="4.75" hidden="1" customWidth="1"/>
    <col min="36" max="36" width="11.75" hidden="1" customWidth="1"/>
    <col min="37" max="37" width="13.25" hidden="1" customWidth="1"/>
    <col min="38" max="39" width="8.6640625" hidden="1" customWidth="1"/>
    <col min="40" max="40" width="10.33203125" hidden="1" customWidth="1"/>
    <col min="41" max="16384" width="8.6640625" hidden="1"/>
  </cols>
  <sheetData>
    <row r="1" spans="1:76" ht="23.5" customHeight="1" x14ac:dyDescent="0.35">
      <c r="A1" s="106" t="s">
        <v>15</v>
      </c>
      <c r="B1" s="410" t="s">
        <v>16</v>
      </c>
      <c r="C1" s="410"/>
      <c r="D1" s="410"/>
      <c r="E1" s="410"/>
      <c r="F1" s="410"/>
      <c r="G1" s="410"/>
      <c r="H1" s="410"/>
      <c r="I1" s="410"/>
      <c r="J1" s="410"/>
      <c r="K1" s="410"/>
      <c r="L1" s="410"/>
      <c r="M1" s="410"/>
      <c r="N1" s="410"/>
      <c r="O1" s="410"/>
      <c r="P1" s="410"/>
      <c r="R1" s="221"/>
      <c r="S1" s="221"/>
      <c r="T1" s="221"/>
      <c r="U1" s="221"/>
      <c r="V1" s="221"/>
      <c r="W1" s="221"/>
      <c r="X1" s="221"/>
      <c r="Y1" s="221"/>
      <c r="Z1" s="221"/>
      <c r="AA1" s="221"/>
      <c r="AB1" s="221"/>
      <c r="AC1" s="221"/>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row>
    <row r="2" spans="1:76" x14ac:dyDescent="0.35">
      <c r="A2" s="220" t="s">
        <v>17</v>
      </c>
      <c r="B2" s="440" t="s">
        <v>18</v>
      </c>
      <c r="C2" s="440"/>
      <c r="D2" s="440"/>
      <c r="E2" s="440"/>
      <c r="F2" s="440"/>
      <c r="G2" s="440"/>
      <c r="H2" s="440"/>
      <c r="I2" s="440"/>
      <c r="J2" s="440"/>
      <c r="K2" s="440"/>
      <c r="L2" s="440"/>
      <c r="M2" s="440"/>
      <c r="N2" s="440"/>
      <c r="O2" s="440"/>
      <c r="P2" s="440"/>
      <c r="Q2" s="221"/>
      <c r="R2" s="221"/>
      <c r="S2" s="221"/>
      <c r="T2" s="221"/>
      <c r="U2" s="221"/>
      <c r="V2" s="221"/>
      <c r="W2" s="221"/>
      <c r="X2" s="221"/>
      <c r="Y2" s="221"/>
      <c r="Z2" s="221"/>
      <c r="AA2" s="221"/>
      <c r="AB2" s="221"/>
      <c r="AC2" s="221"/>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row>
    <row r="3" spans="1:76" x14ac:dyDescent="0.35">
      <c r="A3" s="220"/>
      <c r="B3" s="441" t="s">
        <v>19</v>
      </c>
      <c r="C3" s="442"/>
      <c r="D3" s="442"/>
      <c r="E3" s="442"/>
      <c r="F3" s="442"/>
      <c r="G3" s="442"/>
      <c r="H3" s="442"/>
      <c r="I3" s="442"/>
      <c r="J3" s="442"/>
      <c r="K3" s="442"/>
      <c r="L3" s="442"/>
      <c r="M3" s="442"/>
      <c r="N3" s="442"/>
      <c r="O3" s="442"/>
      <c r="P3" s="442"/>
      <c r="Q3" s="362"/>
      <c r="R3" s="362"/>
      <c r="S3" s="362"/>
      <c r="T3" s="362"/>
      <c r="U3" s="362"/>
      <c r="V3" s="362"/>
      <c r="W3" s="362"/>
      <c r="X3" s="362"/>
      <c r="Y3" s="362"/>
      <c r="Z3" s="362"/>
      <c r="AA3" s="362"/>
      <c r="AB3" s="362"/>
      <c r="AC3" s="36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row>
    <row r="4" spans="1:76" ht="16" customHeight="1" x14ac:dyDescent="0.35">
      <c r="A4" s="353" t="s">
        <v>20</v>
      </c>
      <c r="B4" s="222">
        <v>3</v>
      </c>
      <c r="C4" s="355"/>
      <c r="D4" s="355"/>
      <c r="E4" s="355"/>
      <c r="F4" s="355"/>
      <c r="G4" s="355"/>
      <c r="H4" s="355"/>
      <c r="I4" s="355"/>
      <c r="J4" s="355"/>
      <c r="K4" s="355"/>
      <c r="L4" s="355"/>
      <c r="M4" s="355"/>
      <c r="N4" s="355"/>
      <c r="O4" s="355"/>
      <c r="P4" s="355"/>
      <c r="Q4" s="363" t="s">
        <v>17</v>
      </c>
      <c r="R4" s="332">
        <v>2018</v>
      </c>
      <c r="S4" s="332">
        <v>2021</v>
      </c>
      <c r="T4" s="357"/>
      <c r="U4" s="357"/>
      <c r="V4" s="357"/>
      <c r="W4" s="357"/>
      <c r="X4" s="357"/>
      <c r="Y4" s="357"/>
      <c r="Z4" s="357"/>
      <c r="AA4" s="357"/>
      <c r="AB4" s="357"/>
      <c r="AC4" s="357"/>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row>
    <row r="5" spans="1:76" ht="16" customHeight="1" x14ac:dyDescent="0.35">
      <c r="A5" s="353" t="s">
        <v>21</v>
      </c>
      <c r="B5" s="222">
        <v>2</v>
      </c>
      <c r="C5" s="355"/>
      <c r="D5" s="355"/>
      <c r="E5" s="355"/>
      <c r="F5" s="355"/>
      <c r="G5" s="355"/>
      <c r="H5" s="355"/>
      <c r="I5" s="355"/>
      <c r="J5" s="355"/>
      <c r="K5" s="355"/>
      <c r="L5" s="355"/>
      <c r="M5" s="355"/>
      <c r="N5" s="355"/>
      <c r="O5" s="355"/>
      <c r="P5" s="355"/>
      <c r="Q5" s="332" t="s">
        <v>74</v>
      </c>
      <c r="R5" s="359">
        <v>3.21875</v>
      </c>
      <c r="S5" s="359">
        <f>B38</f>
        <v>2.8529411764705883</v>
      </c>
      <c r="T5" s="358"/>
      <c r="U5" s="358"/>
      <c r="V5" s="358"/>
      <c r="W5" s="358"/>
      <c r="X5" s="358"/>
      <c r="Y5" s="358"/>
      <c r="Z5" s="358"/>
      <c r="AA5" s="358"/>
      <c r="AB5" s="358"/>
      <c r="AC5" s="358"/>
      <c r="AD5" s="2"/>
      <c r="AE5" s="2"/>
      <c r="AF5" s="2"/>
      <c r="AG5" s="2"/>
      <c r="AH5" s="2"/>
      <c r="AI5" s="2"/>
      <c r="AJ5" s="2"/>
      <c r="AK5" s="2"/>
      <c r="AL5" s="2"/>
      <c r="AM5" s="2"/>
      <c r="AN5" s="2"/>
      <c r="AO5" s="2"/>
      <c r="AP5" s="245"/>
      <c r="AQ5" s="245"/>
      <c r="AR5" s="245"/>
      <c r="AS5" s="245"/>
      <c r="AT5" s="245"/>
      <c r="AU5" s="2"/>
      <c r="AV5" s="2"/>
      <c r="AW5" s="2"/>
      <c r="AX5" s="2"/>
      <c r="AY5" s="2"/>
      <c r="AZ5" s="2"/>
      <c r="BA5" s="2"/>
      <c r="BB5" s="2"/>
      <c r="BC5" s="2"/>
      <c r="BD5" s="2"/>
      <c r="BE5" s="2"/>
    </row>
    <row r="6" spans="1:76" ht="16" customHeight="1" x14ac:dyDescent="0.35">
      <c r="A6" s="353" t="s">
        <v>23</v>
      </c>
      <c r="B6" s="222">
        <v>3</v>
      </c>
      <c r="C6" s="356"/>
      <c r="D6" s="356"/>
      <c r="E6" s="356"/>
      <c r="F6" s="356"/>
      <c r="G6" s="356"/>
      <c r="H6" s="356"/>
      <c r="I6" s="356"/>
      <c r="J6" s="356"/>
      <c r="K6" s="356"/>
      <c r="L6" s="356"/>
      <c r="M6" s="356"/>
      <c r="N6" s="356"/>
      <c r="O6" s="356"/>
      <c r="P6" s="356"/>
      <c r="Q6" s="332" t="s">
        <v>76</v>
      </c>
      <c r="R6" s="359">
        <v>3.0769230769230771</v>
      </c>
      <c r="S6" s="359">
        <f>B39</f>
        <v>2.7857142857142856</v>
      </c>
      <c r="T6" s="358"/>
      <c r="U6" s="358"/>
      <c r="V6" s="358"/>
      <c r="W6" s="358"/>
      <c r="X6" s="358"/>
      <c r="Y6" s="358"/>
      <c r="Z6" s="358"/>
      <c r="AA6" s="358"/>
      <c r="AB6" s="358"/>
      <c r="AC6" s="358"/>
      <c r="AD6" s="2"/>
      <c r="AE6" s="2"/>
      <c r="AF6" s="2"/>
      <c r="AG6" s="2"/>
      <c r="AH6" s="2"/>
      <c r="AI6" s="2"/>
      <c r="AJ6" s="2"/>
      <c r="AK6" s="2"/>
      <c r="AL6" s="2"/>
      <c r="AM6" s="2"/>
      <c r="AN6" s="2"/>
      <c r="AO6" s="2"/>
      <c r="AP6" s="245"/>
      <c r="AQ6" s="245"/>
      <c r="AR6" s="245"/>
      <c r="AS6" s="245"/>
      <c r="AT6" s="245"/>
      <c r="AU6" s="2"/>
      <c r="AV6" s="2"/>
      <c r="AW6" s="2"/>
      <c r="AX6" s="2"/>
      <c r="AY6" s="2"/>
      <c r="AZ6" s="2"/>
      <c r="BA6" s="2"/>
      <c r="BB6" s="2"/>
      <c r="BC6" s="2"/>
      <c r="BD6" s="2"/>
      <c r="BE6" s="2"/>
    </row>
    <row r="7" spans="1:76" ht="16" customHeight="1" x14ac:dyDescent="0.35">
      <c r="A7" s="353" t="s">
        <v>26</v>
      </c>
      <c r="B7" s="222">
        <v>3</v>
      </c>
      <c r="C7" s="355"/>
      <c r="D7" s="355"/>
      <c r="E7" s="355"/>
      <c r="F7" s="355"/>
      <c r="G7" s="355"/>
      <c r="H7" s="355"/>
      <c r="I7" s="355"/>
      <c r="J7" s="355"/>
      <c r="K7" s="355"/>
      <c r="L7" s="355"/>
      <c r="M7" s="355"/>
      <c r="N7" s="355"/>
      <c r="O7" s="355"/>
      <c r="P7" s="355"/>
      <c r="Q7" s="332" t="s">
        <v>78</v>
      </c>
      <c r="R7" s="359">
        <v>3.3157894736842106</v>
      </c>
      <c r="S7" s="359">
        <f>B40</f>
        <v>2.9</v>
      </c>
      <c r="T7" s="358"/>
      <c r="U7" s="358"/>
      <c r="V7" s="358"/>
      <c r="W7" s="358"/>
      <c r="X7" s="358"/>
      <c r="Y7" s="358"/>
      <c r="Z7" s="358"/>
      <c r="AA7" s="358"/>
      <c r="AB7" s="358"/>
      <c r="AC7" s="358"/>
      <c r="AD7" s="2"/>
      <c r="AE7" s="2"/>
      <c r="AF7" s="2"/>
      <c r="AG7" s="2"/>
      <c r="AH7" s="2"/>
      <c r="AI7" s="2"/>
      <c r="AJ7" s="2"/>
      <c r="AK7" s="2"/>
      <c r="AL7" s="2"/>
      <c r="AM7" s="2"/>
      <c r="AN7" s="2"/>
      <c r="AO7" s="2"/>
      <c r="AP7" s="245"/>
      <c r="AQ7" s="245"/>
      <c r="AR7" s="245"/>
      <c r="AS7" s="245"/>
      <c r="AT7" s="245"/>
      <c r="AU7" s="2"/>
      <c r="AV7" s="2"/>
      <c r="AW7" s="2"/>
      <c r="AX7" s="2"/>
      <c r="AY7" s="2"/>
      <c r="AZ7" s="2"/>
      <c r="BA7" s="2"/>
      <c r="BB7" s="2"/>
      <c r="BC7" s="2"/>
      <c r="BD7" s="2"/>
      <c r="BE7" s="2"/>
    </row>
    <row r="8" spans="1:76" ht="16" customHeight="1" x14ac:dyDescent="0.35">
      <c r="A8" s="353" t="s">
        <v>29</v>
      </c>
      <c r="B8" s="222">
        <v>2</v>
      </c>
      <c r="C8" s="356"/>
      <c r="D8" s="356"/>
      <c r="E8" s="356"/>
      <c r="F8" s="356"/>
      <c r="G8" s="356"/>
      <c r="H8" s="356"/>
      <c r="I8" s="356"/>
      <c r="J8" s="356"/>
      <c r="K8" s="356"/>
      <c r="L8" s="356"/>
      <c r="M8" s="356"/>
      <c r="N8" s="356"/>
      <c r="O8" s="356"/>
      <c r="P8" s="356"/>
      <c r="Q8" s="354"/>
      <c r="R8" s="354"/>
      <c r="S8" s="354"/>
      <c r="T8" s="354"/>
      <c r="U8" s="354"/>
      <c r="V8" s="354"/>
      <c r="W8" s="354"/>
      <c r="X8" s="354"/>
      <c r="Y8" s="354"/>
      <c r="Z8" s="354"/>
      <c r="AA8" s="354"/>
      <c r="AB8" s="354"/>
      <c r="AC8" s="354"/>
      <c r="AD8" s="2"/>
      <c r="AE8" s="2"/>
      <c r="AF8" s="2"/>
      <c r="AG8" s="2"/>
      <c r="AH8" s="2"/>
      <c r="AI8" s="2"/>
      <c r="AJ8" s="2"/>
      <c r="AK8" s="2"/>
      <c r="AL8" s="2"/>
      <c r="AM8" s="2"/>
      <c r="AN8" s="2"/>
      <c r="AO8" s="2"/>
      <c r="AP8" s="247"/>
      <c r="AQ8" s="247"/>
      <c r="AR8" s="247"/>
      <c r="AS8" s="247"/>
      <c r="AT8" s="247"/>
      <c r="AU8" s="2"/>
      <c r="AV8" s="2"/>
      <c r="AW8" s="2"/>
      <c r="AX8" s="2"/>
      <c r="AY8" s="2"/>
      <c r="AZ8" s="2"/>
      <c r="BA8" s="2"/>
      <c r="BB8" s="2"/>
      <c r="BC8" s="2"/>
      <c r="BD8" s="2"/>
      <c r="BE8" s="2"/>
    </row>
    <row r="9" spans="1:76" ht="16" customHeight="1" x14ac:dyDescent="0.35">
      <c r="A9" s="353" t="s">
        <v>32</v>
      </c>
      <c r="B9" s="222">
        <v>2</v>
      </c>
      <c r="C9" s="355"/>
      <c r="D9" s="355"/>
      <c r="E9" s="355"/>
      <c r="F9" s="355"/>
      <c r="G9" s="355"/>
      <c r="H9" s="355"/>
      <c r="I9" s="355"/>
      <c r="J9" s="355"/>
      <c r="K9" s="355"/>
      <c r="L9" s="355"/>
      <c r="M9" s="355"/>
      <c r="N9" s="355"/>
      <c r="O9" s="355"/>
      <c r="P9" s="355"/>
      <c r="Q9" s="354"/>
      <c r="R9" s="354"/>
      <c r="S9" s="354"/>
      <c r="T9" s="354"/>
      <c r="U9" s="354"/>
      <c r="V9" s="354"/>
      <c r="W9" s="354"/>
      <c r="X9" s="354"/>
      <c r="Y9" s="354"/>
      <c r="Z9" s="354"/>
      <c r="AA9" s="354"/>
      <c r="AB9" s="354"/>
      <c r="AC9" s="354"/>
      <c r="AD9" s="2"/>
      <c r="AE9" s="2"/>
      <c r="AF9" s="2"/>
      <c r="AG9" s="2"/>
      <c r="AH9" s="2"/>
      <c r="AI9" s="2"/>
      <c r="AJ9" s="2"/>
      <c r="AK9" s="2"/>
      <c r="AL9" s="2"/>
      <c r="AM9" s="2"/>
      <c r="AN9" s="2"/>
      <c r="AO9" s="2"/>
      <c r="AP9" s="248"/>
      <c r="AQ9" s="246"/>
      <c r="AR9" s="248"/>
      <c r="AS9" s="246"/>
      <c r="AT9" s="248"/>
      <c r="AU9" s="2"/>
      <c r="AV9" s="2"/>
      <c r="AW9" s="2"/>
      <c r="AX9" s="2"/>
      <c r="AY9" s="2"/>
      <c r="AZ9" s="2"/>
      <c r="BA9" s="2"/>
      <c r="BB9" s="2"/>
      <c r="BC9" s="2"/>
      <c r="BD9" s="2"/>
      <c r="BE9" s="2"/>
    </row>
    <row r="10" spans="1:76" ht="16" customHeight="1" x14ac:dyDescent="0.35">
      <c r="A10" s="353" t="s">
        <v>35</v>
      </c>
      <c r="B10" s="222">
        <v>3</v>
      </c>
      <c r="C10" s="355"/>
      <c r="D10" s="355"/>
      <c r="E10" s="355"/>
      <c r="F10" s="355"/>
      <c r="G10" s="355"/>
      <c r="H10" s="355"/>
      <c r="I10" s="355"/>
      <c r="J10" s="355"/>
      <c r="K10" s="355"/>
      <c r="L10" s="355"/>
      <c r="M10" s="355"/>
      <c r="N10" s="355"/>
      <c r="O10" s="355"/>
      <c r="P10" s="355"/>
      <c r="Q10" s="354"/>
      <c r="R10" s="354"/>
      <c r="S10" s="354"/>
      <c r="T10" s="354"/>
      <c r="U10" s="354"/>
      <c r="V10" s="354"/>
      <c r="W10" s="354"/>
      <c r="X10" s="354"/>
      <c r="Y10" s="354"/>
      <c r="Z10" s="354"/>
      <c r="AA10" s="354"/>
      <c r="AB10" s="354"/>
      <c r="AC10" s="354"/>
      <c r="AD10" s="2"/>
      <c r="AE10" s="2"/>
      <c r="AF10" s="2"/>
      <c r="AG10" s="2"/>
      <c r="AH10" s="2"/>
      <c r="AI10" s="2"/>
      <c r="AJ10" s="2"/>
      <c r="AK10" s="2"/>
      <c r="AL10" s="2"/>
      <c r="AM10" s="2"/>
      <c r="AN10" s="2"/>
      <c r="AO10" s="2"/>
      <c r="AP10" s="245"/>
      <c r="AQ10" s="245"/>
      <c r="AR10" s="245"/>
      <c r="AS10" s="245"/>
      <c r="AT10" s="2"/>
      <c r="AU10" s="2"/>
      <c r="AV10" s="2"/>
      <c r="AW10" s="2"/>
      <c r="AX10" s="2"/>
      <c r="AY10" s="2"/>
      <c r="AZ10" s="2"/>
      <c r="BA10" s="2"/>
      <c r="BB10" s="2"/>
      <c r="BC10" s="2"/>
      <c r="BD10" s="2"/>
      <c r="BE10" s="2"/>
    </row>
    <row r="11" spans="1:76" ht="16" customHeight="1" x14ac:dyDescent="0.35">
      <c r="A11" s="353" t="s">
        <v>38</v>
      </c>
      <c r="B11" s="222">
        <v>4</v>
      </c>
      <c r="C11" s="356"/>
      <c r="D11" s="356"/>
      <c r="E11" s="356"/>
      <c r="F11" s="356"/>
      <c r="G11" s="356"/>
      <c r="H11" s="356"/>
      <c r="I11" s="356"/>
      <c r="J11" s="356"/>
      <c r="K11" s="356"/>
      <c r="L11" s="356"/>
      <c r="M11" s="356"/>
      <c r="N11" s="356"/>
      <c r="O11" s="356"/>
      <c r="P11" s="356"/>
      <c r="Q11" s="354"/>
      <c r="R11" s="354"/>
      <c r="S11" s="354"/>
      <c r="T11" s="354"/>
      <c r="U11" s="354"/>
      <c r="V11" s="354"/>
      <c r="W11" s="354"/>
      <c r="X11" s="354"/>
      <c r="Y11" s="354"/>
      <c r="Z11" s="354"/>
      <c r="AA11" s="354"/>
      <c r="AB11" s="354"/>
      <c r="AC11" s="354"/>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row>
    <row r="12" spans="1:76" ht="16" customHeight="1" x14ac:dyDescent="0.35">
      <c r="A12" s="353" t="s">
        <v>41</v>
      </c>
      <c r="B12" s="222">
        <v>3</v>
      </c>
      <c r="C12" s="356"/>
      <c r="D12" s="356"/>
      <c r="E12" s="356"/>
      <c r="F12" s="356"/>
      <c r="G12" s="356"/>
      <c r="H12" s="356"/>
      <c r="I12" s="356"/>
      <c r="J12" s="356"/>
      <c r="K12" s="356"/>
      <c r="L12" s="356"/>
      <c r="M12" s="356"/>
      <c r="N12" s="356"/>
      <c r="O12" s="356"/>
      <c r="P12" s="356"/>
      <c r="Q12" s="354"/>
      <c r="R12" s="354"/>
      <c r="S12" s="354"/>
      <c r="T12" s="354"/>
      <c r="U12" s="354"/>
      <c r="V12" s="354"/>
      <c r="W12" s="354"/>
      <c r="X12" s="354"/>
      <c r="Y12" s="354"/>
      <c r="Z12" s="354"/>
      <c r="AA12" s="354"/>
      <c r="AB12" s="354"/>
      <c r="AC12" s="354"/>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row>
    <row r="13" spans="1:76" ht="16" customHeight="1" x14ac:dyDescent="0.35">
      <c r="A13" s="353" t="s">
        <v>44</v>
      </c>
      <c r="B13" s="222">
        <v>3</v>
      </c>
      <c r="C13" s="355"/>
      <c r="D13" s="355"/>
      <c r="E13" s="355"/>
      <c r="F13" s="355"/>
      <c r="G13" s="355"/>
      <c r="H13" s="355"/>
      <c r="I13" s="355"/>
      <c r="J13" s="355"/>
      <c r="K13" s="355"/>
      <c r="L13" s="355"/>
      <c r="M13" s="355"/>
      <c r="N13" s="355"/>
      <c r="O13" s="355"/>
      <c r="P13" s="355"/>
      <c r="Q13" s="354"/>
      <c r="R13" s="354"/>
      <c r="S13" s="354"/>
      <c r="T13" s="354"/>
      <c r="U13" s="354"/>
      <c r="V13" s="354"/>
      <c r="W13" s="354"/>
      <c r="X13" s="354"/>
      <c r="Y13" s="354"/>
      <c r="Z13" s="354"/>
      <c r="AA13" s="354"/>
      <c r="AB13" s="354"/>
      <c r="AC13" s="354"/>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row>
    <row r="14" spans="1:76" ht="16" customHeight="1" x14ac:dyDescent="0.35">
      <c r="A14" s="353" t="s">
        <v>47</v>
      </c>
      <c r="B14" s="222">
        <v>3</v>
      </c>
      <c r="C14" s="356"/>
      <c r="D14" s="356"/>
      <c r="E14" s="356"/>
      <c r="F14" s="356"/>
      <c r="G14" s="356"/>
      <c r="H14" s="356"/>
      <c r="I14" s="356"/>
      <c r="J14" s="356"/>
      <c r="K14" s="356"/>
      <c r="L14" s="356"/>
      <c r="M14" s="356"/>
      <c r="N14" s="356"/>
      <c r="O14" s="356"/>
      <c r="P14" s="356"/>
      <c r="Q14" s="354"/>
      <c r="R14" s="354"/>
      <c r="S14" s="354"/>
      <c r="T14" s="354"/>
      <c r="U14" s="354"/>
      <c r="V14" s="354"/>
      <c r="W14" s="354"/>
      <c r="X14" s="354"/>
      <c r="Y14" s="354"/>
      <c r="Z14" s="354"/>
      <c r="AA14" s="354"/>
      <c r="AB14" s="354"/>
      <c r="AC14" s="354"/>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row>
    <row r="15" spans="1:76" ht="16" customHeight="1" x14ac:dyDescent="0.35">
      <c r="A15" s="353" t="s">
        <v>50</v>
      </c>
      <c r="B15" s="222">
        <v>3</v>
      </c>
      <c r="C15" s="355"/>
      <c r="D15" s="355"/>
      <c r="E15" s="355"/>
      <c r="F15" s="355"/>
      <c r="G15" s="355"/>
      <c r="H15" s="355"/>
      <c r="I15" s="355"/>
      <c r="J15" s="355"/>
      <c r="K15" s="355"/>
      <c r="L15" s="355"/>
      <c r="M15" s="355"/>
      <c r="N15" s="355"/>
      <c r="O15" s="355"/>
      <c r="P15" s="355"/>
      <c r="Q15" s="354"/>
      <c r="R15" s="354"/>
      <c r="S15" s="354"/>
      <c r="T15" s="354"/>
      <c r="U15" s="354"/>
      <c r="V15" s="354"/>
      <c r="W15" s="354"/>
      <c r="X15" s="354"/>
      <c r="Y15" s="354"/>
      <c r="Z15" s="354"/>
      <c r="AA15" s="354"/>
      <c r="AB15" s="354"/>
      <c r="AC15" s="354"/>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row>
    <row r="16" spans="1:76" ht="16" customHeight="1" x14ac:dyDescent="0.35">
      <c r="A16" s="353" t="s">
        <v>51</v>
      </c>
      <c r="B16" s="222">
        <v>2</v>
      </c>
      <c r="C16" s="355"/>
      <c r="D16" s="355"/>
      <c r="E16" s="355"/>
      <c r="F16" s="355"/>
      <c r="G16" s="355"/>
      <c r="H16" s="355"/>
      <c r="I16" s="355"/>
      <c r="J16" s="355"/>
      <c r="K16" s="355"/>
      <c r="L16" s="355"/>
      <c r="M16" s="355"/>
      <c r="N16" s="355"/>
      <c r="O16" s="355"/>
      <c r="P16" s="355"/>
      <c r="Q16" s="354"/>
      <c r="R16" s="354"/>
      <c r="S16" s="354"/>
      <c r="T16" s="354"/>
      <c r="U16" s="354"/>
      <c r="V16" s="354"/>
      <c r="W16" s="354"/>
      <c r="X16" s="354"/>
      <c r="Y16" s="354"/>
      <c r="Z16" s="354"/>
      <c r="AA16" s="354"/>
      <c r="AB16" s="354"/>
      <c r="AC16" s="354"/>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row>
    <row r="17" spans="1:57" ht="16" customHeight="1" x14ac:dyDescent="0.35">
      <c r="A17" s="353" t="s">
        <v>52</v>
      </c>
      <c r="B17" s="222">
        <v>3</v>
      </c>
      <c r="C17" s="355"/>
      <c r="D17" s="355"/>
      <c r="E17" s="355"/>
      <c r="F17" s="355"/>
      <c r="G17" s="355"/>
      <c r="H17" s="355"/>
      <c r="I17" s="355"/>
      <c r="J17" s="355"/>
      <c r="K17" s="355"/>
      <c r="L17" s="355"/>
      <c r="M17" s="355"/>
      <c r="N17" s="355"/>
      <c r="O17" s="355"/>
      <c r="P17" s="355"/>
      <c r="Q17" s="354"/>
      <c r="R17" s="354"/>
      <c r="S17" s="354"/>
      <c r="T17" s="354"/>
      <c r="U17" s="354"/>
      <c r="V17" s="354"/>
      <c r="W17" s="354"/>
      <c r="X17" s="354"/>
      <c r="Y17" s="354"/>
      <c r="Z17" s="354"/>
      <c r="AA17" s="354"/>
      <c r="AB17" s="354"/>
      <c r="AC17" s="354"/>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row>
    <row r="18" spans="1:57" ht="16" customHeight="1" x14ac:dyDescent="0.35">
      <c r="A18" s="353" t="s">
        <v>53</v>
      </c>
      <c r="B18" s="219">
        <v>4</v>
      </c>
      <c r="C18" s="355"/>
      <c r="D18" s="355"/>
      <c r="E18" s="355"/>
      <c r="F18" s="355"/>
      <c r="G18" s="355"/>
      <c r="H18" s="355"/>
      <c r="I18" s="355"/>
      <c r="J18" s="355"/>
      <c r="K18" s="355"/>
      <c r="L18" s="355"/>
      <c r="M18" s="355"/>
      <c r="N18" s="355"/>
      <c r="O18" s="355"/>
      <c r="P18" s="355"/>
      <c r="Q18" s="354"/>
      <c r="R18" s="354"/>
      <c r="S18" s="354"/>
      <c r="T18" s="354"/>
      <c r="U18" s="354"/>
      <c r="V18" s="354"/>
      <c r="W18" s="354"/>
      <c r="X18" s="354"/>
      <c r="Y18" s="354"/>
      <c r="Z18" s="354"/>
      <c r="AA18" s="354"/>
      <c r="AB18" s="354"/>
      <c r="AC18" s="354"/>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row>
    <row r="19" spans="1:57" ht="16" customHeight="1" x14ac:dyDescent="0.35">
      <c r="A19" s="353" t="s">
        <v>54</v>
      </c>
      <c r="B19" s="219">
        <v>3</v>
      </c>
      <c r="C19" s="356"/>
      <c r="D19" s="356"/>
      <c r="E19" s="356"/>
      <c r="F19" s="356"/>
      <c r="G19" s="356"/>
      <c r="H19" s="356"/>
      <c r="I19" s="356"/>
      <c r="J19" s="356"/>
      <c r="K19" s="356"/>
      <c r="L19" s="356"/>
      <c r="M19" s="356"/>
      <c r="N19" s="356"/>
      <c r="O19" s="356"/>
      <c r="P19" s="356"/>
      <c r="Q19" s="354"/>
      <c r="R19" s="354"/>
      <c r="S19" s="354"/>
      <c r="T19" s="354"/>
      <c r="U19" s="354"/>
      <c r="V19" s="354"/>
      <c r="W19" s="354"/>
      <c r="X19" s="354"/>
      <c r="Y19" s="354"/>
      <c r="Z19" s="354"/>
      <c r="AA19" s="354"/>
      <c r="AB19" s="354"/>
      <c r="AC19" s="354"/>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row>
    <row r="20" spans="1:57" ht="16" customHeight="1" x14ac:dyDescent="0.35">
      <c r="A20" s="353" t="s">
        <v>55</v>
      </c>
      <c r="B20" s="219">
        <v>2</v>
      </c>
      <c r="C20" s="356"/>
      <c r="D20" s="356"/>
      <c r="E20" s="356"/>
      <c r="F20" s="356"/>
      <c r="G20" s="356"/>
      <c r="H20" s="356"/>
      <c r="I20" s="356"/>
      <c r="J20" s="356"/>
      <c r="K20" s="356"/>
      <c r="L20" s="356"/>
      <c r="M20" s="356"/>
      <c r="N20" s="356"/>
      <c r="O20" s="356"/>
      <c r="P20" s="356"/>
      <c r="Q20" s="354"/>
      <c r="R20" s="354"/>
      <c r="S20" s="354"/>
      <c r="T20" s="354"/>
      <c r="U20" s="354"/>
      <c r="V20" s="354"/>
      <c r="W20" s="354"/>
      <c r="X20" s="354"/>
      <c r="Y20" s="354"/>
      <c r="Z20" s="354"/>
      <c r="AA20" s="354"/>
      <c r="AB20" s="354"/>
      <c r="AC20" s="354"/>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row>
    <row r="21" spans="1:57" ht="16" customHeight="1" x14ac:dyDescent="0.35">
      <c r="A21" s="353" t="s">
        <v>56</v>
      </c>
      <c r="B21" s="219">
        <v>3</v>
      </c>
      <c r="C21" s="355"/>
      <c r="D21" s="355"/>
      <c r="E21" s="355"/>
      <c r="F21" s="355"/>
      <c r="G21" s="355"/>
      <c r="H21" s="355"/>
      <c r="I21" s="355"/>
      <c r="J21" s="355"/>
      <c r="K21" s="355"/>
      <c r="L21" s="355"/>
      <c r="M21" s="355"/>
      <c r="N21" s="355"/>
      <c r="O21" s="355"/>
      <c r="P21" s="355"/>
      <c r="Q21" s="354"/>
      <c r="R21" s="354"/>
      <c r="S21" s="354"/>
      <c r="T21" s="354"/>
      <c r="U21" s="354"/>
      <c r="V21" s="354"/>
      <c r="W21" s="354"/>
      <c r="X21" s="354"/>
      <c r="Y21" s="354"/>
      <c r="Z21" s="354"/>
      <c r="AA21" s="354"/>
      <c r="AB21" s="354"/>
      <c r="AC21" s="354"/>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row>
    <row r="22" spans="1:57" ht="16" customHeight="1" x14ac:dyDescent="0.35">
      <c r="A22" s="353" t="s">
        <v>57</v>
      </c>
      <c r="B22" s="219">
        <v>2</v>
      </c>
      <c r="C22" s="354"/>
      <c r="D22" s="354"/>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row>
    <row r="23" spans="1:57" ht="16" customHeight="1" x14ac:dyDescent="0.35">
      <c r="A23" s="353" t="s">
        <v>58</v>
      </c>
      <c r="B23" s="219">
        <v>3</v>
      </c>
      <c r="C23" s="355"/>
      <c r="D23" s="355"/>
      <c r="E23" s="355"/>
      <c r="F23" s="355"/>
      <c r="G23" s="355"/>
      <c r="H23" s="355"/>
      <c r="I23" s="355"/>
      <c r="J23" s="355"/>
      <c r="K23" s="355"/>
      <c r="L23" s="355"/>
      <c r="M23" s="355"/>
      <c r="N23" s="355"/>
      <c r="O23" s="355"/>
      <c r="P23" s="355"/>
      <c r="Q23" s="354"/>
      <c r="R23" s="354"/>
      <c r="S23" s="354"/>
      <c r="T23" s="354"/>
      <c r="U23" s="354"/>
      <c r="V23" s="354"/>
      <c r="W23" s="354"/>
      <c r="X23" s="354"/>
      <c r="Y23" s="354"/>
      <c r="Z23" s="354"/>
      <c r="AA23" s="354"/>
      <c r="AB23" s="354"/>
      <c r="AC23" s="354"/>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row>
    <row r="24" spans="1:57" ht="16" customHeight="1" x14ac:dyDescent="0.35">
      <c r="A24" s="353" t="s">
        <v>59</v>
      </c>
      <c r="B24" s="219">
        <v>3</v>
      </c>
      <c r="C24" s="354"/>
      <c r="D24" s="354"/>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row>
    <row r="25" spans="1:57" ht="16" customHeight="1" x14ac:dyDescent="0.35">
      <c r="A25" s="353" t="s">
        <v>60</v>
      </c>
      <c r="B25" s="219">
        <v>4</v>
      </c>
      <c r="C25" s="355"/>
      <c r="D25" s="355"/>
      <c r="E25" s="355"/>
      <c r="F25" s="355"/>
      <c r="G25" s="355"/>
      <c r="H25" s="355"/>
      <c r="I25" s="355"/>
      <c r="J25" s="355"/>
      <c r="K25" s="355"/>
      <c r="L25" s="355"/>
      <c r="M25" s="355"/>
      <c r="N25" s="355"/>
      <c r="O25" s="355"/>
      <c r="P25" s="355"/>
      <c r="Q25" s="354"/>
      <c r="R25" s="354"/>
      <c r="S25" s="354"/>
      <c r="T25" s="354"/>
      <c r="U25" s="354"/>
      <c r="V25" s="354"/>
      <c r="W25" s="354"/>
      <c r="X25" s="354"/>
      <c r="Y25" s="354"/>
      <c r="Z25" s="354"/>
      <c r="AA25" s="354"/>
      <c r="AB25" s="354"/>
      <c r="AC25" s="354"/>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row>
    <row r="26" spans="1:57" ht="16" customHeight="1" x14ac:dyDescent="0.35">
      <c r="A26" s="353" t="s">
        <v>61</v>
      </c>
      <c r="B26" s="219">
        <v>3</v>
      </c>
      <c r="C26" s="354"/>
      <c r="D26" s="354"/>
      <c r="E26" s="354"/>
      <c r="F26" s="354"/>
      <c r="G26" s="354"/>
      <c r="H26" s="354"/>
      <c r="I26" s="354"/>
      <c r="J26" s="354"/>
      <c r="K26" s="354"/>
      <c r="L26" s="354"/>
      <c r="M26" s="354"/>
      <c r="N26" s="354"/>
      <c r="O26" s="354"/>
      <c r="P26" s="354"/>
      <c r="Q26" s="354"/>
      <c r="R26" s="354"/>
      <c r="S26" s="354"/>
      <c r="T26" s="354"/>
      <c r="U26" s="354"/>
      <c r="V26" s="354"/>
      <c r="W26" s="354"/>
      <c r="X26" s="354"/>
      <c r="Y26" s="354"/>
      <c r="Z26" s="354"/>
      <c r="AA26" s="354"/>
      <c r="AB26" s="354"/>
      <c r="AC26" s="354"/>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row>
    <row r="27" spans="1:57" ht="16" customHeight="1" x14ac:dyDescent="0.35">
      <c r="A27" s="353" t="s">
        <v>62</v>
      </c>
      <c r="B27" s="219">
        <v>3</v>
      </c>
      <c r="C27" s="354"/>
      <c r="D27" s="354"/>
      <c r="E27" s="354"/>
      <c r="F27" s="354"/>
      <c r="G27" s="354"/>
      <c r="H27" s="354"/>
      <c r="I27" s="354"/>
      <c r="J27" s="354"/>
      <c r="K27" s="354"/>
      <c r="L27" s="354"/>
      <c r="M27" s="354"/>
      <c r="N27" s="354"/>
      <c r="O27" s="354"/>
      <c r="P27" s="354"/>
      <c r="Q27" s="354"/>
      <c r="R27" s="354"/>
      <c r="S27" s="354"/>
      <c r="T27" s="354"/>
      <c r="U27" s="354"/>
      <c r="V27" s="354"/>
      <c r="W27" s="354"/>
      <c r="X27" s="354"/>
      <c r="Y27" s="354"/>
      <c r="Z27" s="354"/>
      <c r="AA27" s="354"/>
      <c r="AB27" s="354"/>
      <c r="AC27" s="354"/>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row>
    <row r="28" spans="1:57" ht="16" customHeight="1" x14ac:dyDescent="0.35">
      <c r="A28" s="353" t="s">
        <v>63</v>
      </c>
      <c r="B28" s="219">
        <v>1</v>
      </c>
      <c r="C28" s="354"/>
      <c r="D28" s="354"/>
      <c r="E28" s="354"/>
      <c r="F28" s="354"/>
      <c r="G28" s="354"/>
      <c r="H28" s="354"/>
      <c r="I28" s="354"/>
      <c r="J28" s="354"/>
      <c r="K28" s="354"/>
      <c r="L28" s="354"/>
      <c r="M28" s="354"/>
      <c r="N28" s="354"/>
      <c r="O28" s="354"/>
      <c r="P28" s="354"/>
      <c r="Q28" s="354"/>
      <c r="R28" s="354"/>
      <c r="S28" s="354"/>
      <c r="T28" s="354"/>
      <c r="U28" s="354"/>
      <c r="V28" s="354"/>
      <c r="W28" s="354"/>
      <c r="X28" s="354"/>
      <c r="Y28" s="354"/>
      <c r="Z28" s="354"/>
      <c r="AA28" s="354"/>
      <c r="AB28" s="354"/>
      <c r="AC28" s="354"/>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row>
    <row r="29" spans="1:57" ht="16" customHeight="1" x14ac:dyDescent="0.35">
      <c r="A29" s="353" t="s">
        <v>64</v>
      </c>
      <c r="B29" s="219">
        <v>2</v>
      </c>
      <c r="C29" s="354"/>
      <c r="D29" s="354"/>
      <c r="E29" s="354"/>
      <c r="F29" s="354"/>
      <c r="G29" s="354"/>
      <c r="H29" s="354"/>
      <c r="I29" s="354"/>
      <c r="J29" s="354"/>
      <c r="K29" s="354"/>
      <c r="L29" s="354"/>
      <c r="M29" s="354"/>
      <c r="N29" s="354"/>
      <c r="O29" s="354"/>
      <c r="P29" s="354"/>
      <c r="Q29" s="354"/>
      <c r="R29" s="354"/>
      <c r="S29" s="354"/>
      <c r="T29" s="354"/>
      <c r="U29" s="354"/>
      <c r="V29" s="354"/>
      <c r="W29" s="354"/>
      <c r="X29" s="354"/>
      <c r="Y29" s="354"/>
      <c r="Z29" s="354"/>
      <c r="AA29" s="354"/>
      <c r="AB29" s="354"/>
      <c r="AC29" s="354"/>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row>
    <row r="30" spans="1:57" ht="16" customHeight="1" x14ac:dyDescent="0.35">
      <c r="A30" s="353" t="s">
        <v>65</v>
      </c>
      <c r="B30" s="219">
        <v>2</v>
      </c>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row>
    <row r="31" spans="1:57" ht="16" customHeight="1" x14ac:dyDescent="0.35">
      <c r="A31" s="353" t="s">
        <v>66</v>
      </c>
      <c r="B31" s="219">
        <v>3</v>
      </c>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row>
    <row r="32" spans="1:57" ht="16" customHeight="1" x14ac:dyDescent="0.35">
      <c r="A32" s="353" t="s">
        <v>67</v>
      </c>
      <c r="B32" s="219">
        <v>3</v>
      </c>
      <c r="C32" s="354"/>
      <c r="D32" s="354"/>
      <c r="E32" s="354"/>
      <c r="F32" s="354"/>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row>
    <row r="33" spans="1:57" ht="16" customHeight="1" x14ac:dyDescent="0.35">
      <c r="A33" s="353" t="s">
        <v>68</v>
      </c>
      <c r="B33" s="219">
        <v>4</v>
      </c>
      <c r="C33" s="354"/>
      <c r="D33" s="354"/>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row>
    <row r="34" spans="1:57" ht="16" customHeight="1" x14ac:dyDescent="0.35">
      <c r="A34" s="353" t="s">
        <v>69</v>
      </c>
      <c r="B34" s="219">
        <v>3</v>
      </c>
      <c r="C34" s="354"/>
      <c r="D34" s="354"/>
      <c r="E34" s="354"/>
      <c r="F34" s="354"/>
      <c r="G34" s="354"/>
      <c r="H34" s="354"/>
      <c r="I34" s="354"/>
      <c r="J34" s="354"/>
      <c r="K34" s="354"/>
      <c r="L34" s="354"/>
      <c r="M34" s="354"/>
      <c r="N34" s="354"/>
      <c r="O34" s="354"/>
      <c r="P34" s="354"/>
      <c r="Q34" s="354"/>
      <c r="R34" s="354"/>
      <c r="S34" s="354"/>
      <c r="T34" s="354"/>
      <c r="U34" s="354"/>
      <c r="V34" s="354"/>
      <c r="W34" s="354"/>
      <c r="X34" s="354"/>
      <c r="Y34" s="354"/>
      <c r="Z34" s="354"/>
      <c r="AA34" s="354"/>
      <c r="AB34" s="354"/>
      <c r="AC34" s="354"/>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row>
    <row r="35" spans="1:57" ht="16" customHeight="1" x14ac:dyDescent="0.35">
      <c r="A35" s="353" t="s">
        <v>70</v>
      </c>
      <c r="B35" s="219">
        <v>3</v>
      </c>
      <c r="C35" s="354"/>
      <c r="D35" s="354"/>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row>
    <row r="36" spans="1:57" ht="16" customHeight="1" x14ac:dyDescent="0.35">
      <c r="A36" s="353" t="s">
        <v>71</v>
      </c>
      <c r="B36" s="219">
        <v>4</v>
      </c>
      <c r="C36" s="354"/>
      <c r="D36" s="354"/>
      <c r="E36" s="354"/>
      <c r="F36" s="354"/>
      <c r="G36" s="354"/>
      <c r="H36" s="354"/>
      <c r="I36" s="354"/>
      <c r="J36" s="354"/>
      <c r="K36" s="354"/>
      <c r="L36" s="354"/>
      <c r="M36" s="354"/>
      <c r="N36" s="354"/>
      <c r="O36" s="354"/>
      <c r="P36" s="354"/>
      <c r="Q36" s="354"/>
      <c r="R36" s="354"/>
      <c r="S36" s="354"/>
      <c r="T36" s="354"/>
      <c r="U36" s="354"/>
      <c r="V36" s="354"/>
      <c r="W36" s="354"/>
      <c r="X36" s="354"/>
      <c r="Y36" s="354"/>
      <c r="Z36" s="354"/>
      <c r="AA36" s="354"/>
      <c r="AB36" s="354"/>
      <c r="AC36" s="354"/>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row>
    <row r="37" spans="1:57" ht="16" customHeight="1" x14ac:dyDescent="0.35">
      <c r="A37" s="353" t="s">
        <v>72</v>
      </c>
      <c r="B37" s="219">
        <v>3</v>
      </c>
      <c r="C37" s="354"/>
      <c r="D37" s="354"/>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row>
    <row r="38" spans="1:57" x14ac:dyDescent="0.35">
      <c r="A38" s="57" t="s">
        <v>73</v>
      </c>
      <c r="B38" s="223">
        <f>AVERAGEIF(B4:B37,"&gt;0")</f>
        <v>2.8529411764705883</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row>
    <row r="39" spans="1:57" x14ac:dyDescent="0.35">
      <c r="A39" s="57" t="s">
        <v>75</v>
      </c>
      <c r="B39" s="223">
        <f>AVERAGEIF(B4:B17,"&gt;0")</f>
        <v>2.7857142857142856</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row>
    <row r="40" spans="1:57" x14ac:dyDescent="0.35">
      <c r="A40" s="57" t="s">
        <v>77</v>
      </c>
      <c r="B40" s="223">
        <f>AVERAGEIF(B18:B37,"&gt;0")</f>
        <v>2.9</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row>
    <row r="41" spans="1:57" x14ac:dyDescent="0.35">
      <c r="A41" s="57"/>
      <c r="B41" s="22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row>
    <row r="42" spans="1:57" x14ac:dyDescent="0.35">
      <c r="A42" s="220" t="s">
        <v>24</v>
      </c>
      <c r="B42" s="440" t="s">
        <v>79</v>
      </c>
      <c r="C42" s="440"/>
      <c r="D42" s="440"/>
      <c r="E42" s="440"/>
      <c r="F42" s="440"/>
      <c r="G42" s="440"/>
      <c r="H42" s="440"/>
      <c r="I42" s="440"/>
      <c r="J42" s="440"/>
      <c r="K42" s="440"/>
      <c r="L42" s="440"/>
      <c r="M42" s="440"/>
      <c r="N42" s="440"/>
      <c r="O42" s="440"/>
      <c r="P42" s="440"/>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row>
    <row r="43" spans="1:57" x14ac:dyDescent="0.35">
      <c r="A43" s="220"/>
      <c r="B43" s="224" t="s">
        <v>80</v>
      </c>
      <c r="C43" s="360"/>
      <c r="D43" s="360"/>
      <c r="E43" s="360"/>
      <c r="F43" s="360"/>
      <c r="G43" s="360"/>
      <c r="H43" s="360"/>
      <c r="I43" s="360"/>
      <c r="J43" s="360"/>
      <c r="K43" s="360"/>
      <c r="L43" s="360"/>
      <c r="M43" s="360"/>
      <c r="N43" s="360"/>
      <c r="O43" s="360"/>
      <c r="P43" s="360"/>
      <c r="Q43" s="362"/>
      <c r="R43" s="362"/>
      <c r="S43" s="362"/>
      <c r="T43" s="362"/>
      <c r="U43" s="362"/>
      <c r="V43" s="362"/>
      <c r="W43" s="362"/>
      <c r="X43" s="362"/>
      <c r="Y43" s="362"/>
      <c r="Z43" s="362"/>
      <c r="AA43" s="362"/>
      <c r="AB43" s="362"/>
      <c r="AC43" s="36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row>
    <row r="44" spans="1:57" ht="16" customHeight="1" x14ac:dyDescent="0.35">
      <c r="A44" s="333" t="s">
        <v>20</v>
      </c>
      <c r="B44" s="222">
        <v>2</v>
      </c>
      <c r="C44" s="355"/>
      <c r="D44" s="355"/>
      <c r="E44" s="355"/>
      <c r="F44" s="355"/>
      <c r="G44" s="355"/>
      <c r="H44" s="355"/>
      <c r="I44" s="355"/>
      <c r="J44" s="355"/>
      <c r="K44" s="355"/>
      <c r="L44" s="355"/>
      <c r="M44" s="355"/>
      <c r="N44" s="355"/>
      <c r="O44" s="355"/>
      <c r="P44" s="355"/>
      <c r="Q44" s="363" t="s">
        <v>24</v>
      </c>
      <c r="R44" s="332">
        <v>2018</v>
      </c>
      <c r="S44" s="332">
        <v>2021</v>
      </c>
      <c r="T44" s="357"/>
      <c r="U44" s="357"/>
      <c r="V44" s="357"/>
      <c r="W44" s="357"/>
      <c r="X44" s="357"/>
      <c r="Y44" s="357"/>
      <c r="Z44" s="357"/>
      <c r="AA44" s="357"/>
      <c r="AB44" s="357"/>
      <c r="AC44" s="357"/>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row>
    <row r="45" spans="1:57" ht="16" customHeight="1" x14ac:dyDescent="0.35">
      <c r="A45" s="333" t="s">
        <v>21</v>
      </c>
      <c r="B45" s="222">
        <v>2</v>
      </c>
      <c r="C45" s="361"/>
      <c r="D45" s="361"/>
      <c r="E45" s="361"/>
      <c r="F45" s="361"/>
      <c r="G45" s="361"/>
      <c r="H45" s="361"/>
      <c r="I45" s="361"/>
      <c r="J45" s="361"/>
      <c r="K45" s="361"/>
      <c r="L45" s="361"/>
      <c r="M45" s="361"/>
      <c r="N45" s="361"/>
      <c r="O45" s="361"/>
      <c r="P45" s="361"/>
      <c r="Q45" s="332" t="s">
        <v>74</v>
      </c>
      <c r="R45" s="359">
        <v>2.838709677419355</v>
      </c>
      <c r="S45" s="359">
        <f>B78</f>
        <v>2.5882352941176472</v>
      </c>
      <c r="T45" s="357"/>
      <c r="U45" s="357"/>
      <c r="V45" s="357"/>
      <c r="W45" s="357"/>
      <c r="X45" s="357"/>
      <c r="Y45" s="357"/>
      <c r="Z45" s="357"/>
      <c r="AA45" s="357"/>
      <c r="AB45" s="357"/>
      <c r="AC45" s="357"/>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row>
    <row r="46" spans="1:57" ht="16" customHeight="1" x14ac:dyDescent="0.35">
      <c r="A46" s="333" t="s">
        <v>23</v>
      </c>
      <c r="B46" s="222">
        <v>3</v>
      </c>
      <c r="C46" s="354"/>
      <c r="D46" s="354"/>
      <c r="E46" s="354"/>
      <c r="F46" s="354"/>
      <c r="G46" s="354"/>
      <c r="H46" s="354"/>
      <c r="I46" s="354"/>
      <c r="J46" s="354"/>
      <c r="K46" s="354"/>
      <c r="L46" s="354"/>
      <c r="M46" s="354"/>
      <c r="N46" s="354"/>
      <c r="O46" s="354"/>
      <c r="P46" s="354"/>
      <c r="Q46" s="332" t="s">
        <v>76</v>
      </c>
      <c r="R46" s="359">
        <v>3.3076923076923075</v>
      </c>
      <c r="S46" s="359">
        <f>B79</f>
        <v>2.8571428571428572</v>
      </c>
      <c r="T46" s="357"/>
      <c r="U46" s="357"/>
      <c r="V46" s="357"/>
      <c r="W46" s="357"/>
      <c r="X46" s="357"/>
      <c r="Y46" s="357"/>
      <c r="Z46" s="357"/>
      <c r="AA46" s="357"/>
      <c r="AB46" s="357"/>
      <c r="AC46" s="357"/>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row>
    <row r="47" spans="1:57" ht="16" customHeight="1" x14ac:dyDescent="0.35">
      <c r="A47" s="333" t="s">
        <v>26</v>
      </c>
      <c r="B47" s="222">
        <v>2</v>
      </c>
      <c r="C47" s="354"/>
      <c r="D47" s="354"/>
      <c r="E47" s="354"/>
      <c r="F47" s="354"/>
      <c r="G47" s="354"/>
      <c r="H47" s="354"/>
      <c r="I47" s="354"/>
      <c r="J47" s="354"/>
      <c r="K47" s="354"/>
      <c r="L47" s="354"/>
      <c r="M47" s="354"/>
      <c r="N47" s="354"/>
      <c r="O47" s="354"/>
      <c r="P47" s="354"/>
      <c r="Q47" s="332" t="s">
        <v>78</v>
      </c>
      <c r="R47" s="359">
        <v>2.5</v>
      </c>
      <c r="S47" s="359">
        <f>B80</f>
        <v>2.4</v>
      </c>
      <c r="T47" s="357"/>
      <c r="U47" s="357"/>
      <c r="V47" s="357"/>
      <c r="W47" s="357"/>
      <c r="X47" s="357"/>
      <c r="Y47" s="357"/>
      <c r="Z47" s="357"/>
      <c r="AA47" s="357"/>
      <c r="AB47" s="357"/>
      <c r="AC47" s="357"/>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row>
    <row r="48" spans="1:57" ht="16" customHeight="1" x14ac:dyDescent="0.35">
      <c r="A48" s="333" t="s">
        <v>29</v>
      </c>
      <c r="B48" s="222">
        <v>3</v>
      </c>
      <c r="C48" s="361"/>
      <c r="D48" s="361"/>
      <c r="E48" s="361"/>
      <c r="F48" s="361"/>
      <c r="G48" s="361"/>
      <c r="H48" s="361"/>
      <c r="I48" s="361"/>
      <c r="J48" s="361"/>
      <c r="K48" s="361"/>
      <c r="L48" s="361"/>
      <c r="M48" s="361"/>
      <c r="N48" s="361"/>
      <c r="O48" s="361"/>
      <c r="P48" s="361"/>
      <c r="Q48" s="354"/>
      <c r="R48" s="354"/>
      <c r="S48" s="354"/>
      <c r="T48" s="354"/>
      <c r="U48" s="354"/>
      <c r="V48" s="354"/>
      <c r="W48" s="354"/>
      <c r="X48" s="354"/>
      <c r="Y48" s="354"/>
      <c r="Z48" s="354"/>
      <c r="AA48" s="354"/>
      <c r="AB48" s="354"/>
      <c r="AC48" s="354"/>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row>
    <row r="49" spans="1:57" ht="16" customHeight="1" x14ac:dyDescent="0.35">
      <c r="A49" s="333" t="s">
        <v>32</v>
      </c>
      <c r="B49" s="222">
        <v>3</v>
      </c>
      <c r="C49" s="355"/>
      <c r="D49" s="355"/>
      <c r="E49" s="355"/>
      <c r="F49" s="355"/>
      <c r="G49" s="355"/>
      <c r="H49" s="355"/>
      <c r="I49" s="355"/>
      <c r="J49" s="355"/>
      <c r="K49" s="355"/>
      <c r="L49" s="355"/>
      <c r="M49" s="355"/>
      <c r="N49" s="355"/>
      <c r="O49" s="355"/>
      <c r="P49" s="355"/>
      <c r="Q49" s="354"/>
      <c r="R49" s="354"/>
      <c r="S49" s="354"/>
      <c r="T49" s="354"/>
      <c r="U49" s="354"/>
      <c r="V49" s="354"/>
      <c r="W49" s="354"/>
      <c r="X49" s="354"/>
      <c r="Y49" s="354"/>
      <c r="Z49" s="354"/>
      <c r="AA49" s="354"/>
      <c r="AB49" s="354"/>
      <c r="AC49" s="354"/>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row>
    <row r="50" spans="1:57" ht="16" customHeight="1" x14ac:dyDescent="0.35">
      <c r="A50" s="333" t="s">
        <v>35</v>
      </c>
      <c r="B50" s="222">
        <v>2</v>
      </c>
      <c r="C50" s="361"/>
      <c r="D50" s="361"/>
      <c r="E50" s="361"/>
      <c r="F50" s="361"/>
      <c r="G50" s="361"/>
      <c r="H50" s="361"/>
      <c r="I50" s="361"/>
      <c r="J50" s="361"/>
      <c r="K50" s="361"/>
      <c r="L50" s="361"/>
      <c r="M50" s="361"/>
      <c r="N50" s="361"/>
      <c r="O50" s="361"/>
      <c r="P50" s="361"/>
      <c r="Q50" s="354"/>
      <c r="R50" s="354"/>
      <c r="S50" s="354"/>
      <c r="T50" s="354"/>
      <c r="U50" s="354"/>
      <c r="V50" s="354"/>
      <c r="W50" s="354"/>
      <c r="X50" s="354"/>
      <c r="Y50" s="354"/>
      <c r="Z50" s="354"/>
      <c r="AA50" s="354"/>
      <c r="AB50" s="354"/>
      <c r="AC50" s="354"/>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row>
    <row r="51" spans="1:57" ht="16" customHeight="1" x14ac:dyDescent="0.35">
      <c r="A51" s="333" t="s">
        <v>38</v>
      </c>
      <c r="B51" s="222">
        <v>5</v>
      </c>
      <c r="C51" s="361"/>
      <c r="D51" s="361"/>
      <c r="E51" s="361"/>
      <c r="F51" s="361"/>
      <c r="G51" s="361"/>
      <c r="H51" s="361"/>
      <c r="I51" s="361"/>
      <c r="J51" s="361"/>
      <c r="K51" s="361"/>
      <c r="L51" s="361"/>
      <c r="M51" s="361"/>
      <c r="N51" s="361"/>
      <c r="O51" s="361"/>
      <c r="P51" s="361"/>
      <c r="Q51" s="354"/>
      <c r="R51" s="354"/>
      <c r="S51" s="354"/>
      <c r="T51" s="354"/>
      <c r="U51" s="354"/>
      <c r="V51" s="354"/>
      <c r="W51" s="354"/>
      <c r="X51" s="354"/>
      <c r="Y51" s="354"/>
      <c r="Z51" s="354"/>
      <c r="AA51" s="354"/>
      <c r="AB51" s="354"/>
      <c r="AC51" s="354"/>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row>
    <row r="52" spans="1:57" ht="16" customHeight="1" x14ac:dyDescent="0.35">
      <c r="A52" s="333" t="s">
        <v>41</v>
      </c>
      <c r="B52" s="222">
        <v>4</v>
      </c>
      <c r="C52" s="355"/>
      <c r="D52" s="355"/>
      <c r="E52" s="355"/>
      <c r="F52" s="355"/>
      <c r="G52" s="355"/>
      <c r="H52" s="355"/>
      <c r="I52" s="355"/>
      <c r="J52" s="355"/>
      <c r="K52" s="355"/>
      <c r="L52" s="355"/>
      <c r="M52" s="355"/>
      <c r="N52" s="355"/>
      <c r="O52" s="355"/>
      <c r="P52" s="355"/>
      <c r="Q52" s="354"/>
      <c r="R52" s="354"/>
      <c r="S52" s="354"/>
      <c r="T52" s="354"/>
      <c r="U52" s="354"/>
      <c r="V52" s="354"/>
      <c r="W52" s="354"/>
      <c r="X52" s="354"/>
      <c r="Y52" s="354"/>
      <c r="Z52" s="354"/>
      <c r="AA52" s="354"/>
      <c r="AB52" s="354"/>
      <c r="AC52" s="354"/>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row>
    <row r="53" spans="1:57" ht="16" customHeight="1" x14ac:dyDescent="0.35">
      <c r="A53" s="333" t="s">
        <v>44</v>
      </c>
      <c r="B53" s="222">
        <v>3</v>
      </c>
      <c r="C53" s="355"/>
      <c r="D53" s="355"/>
      <c r="E53" s="355"/>
      <c r="F53" s="355"/>
      <c r="G53" s="355"/>
      <c r="H53" s="355"/>
      <c r="I53" s="355"/>
      <c r="J53" s="355"/>
      <c r="K53" s="355"/>
      <c r="L53" s="355"/>
      <c r="M53" s="355"/>
      <c r="N53" s="355"/>
      <c r="O53" s="355"/>
      <c r="P53" s="355"/>
      <c r="Q53" s="354"/>
      <c r="R53" s="354"/>
      <c r="S53" s="354"/>
      <c r="T53" s="354"/>
      <c r="U53" s="354"/>
      <c r="V53" s="354"/>
      <c r="W53" s="354"/>
      <c r="X53" s="354"/>
      <c r="Y53" s="354"/>
      <c r="Z53" s="354"/>
      <c r="AA53" s="354"/>
      <c r="AB53" s="354"/>
      <c r="AC53" s="354"/>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row>
    <row r="54" spans="1:57" ht="16" customHeight="1" x14ac:dyDescent="0.35">
      <c r="A54" s="333" t="s">
        <v>47</v>
      </c>
      <c r="B54" s="222">
        <v>2</v>
      </c>
      <c r="C54" s="361"/>
      <c r="D54" s="361"/>
      <c r="E54" s="361"/>
      <c r="F54" s="361"/>
      <c r="G54" s="361"/>
      <c r="H54" s="361"/>
      <c r="I54" s="361"/>
      <c r="J54" s="361"/>
      <c r="K54" s="361"/>
      <c r="L54" s="361"/>
      <c r="M54" s="361"/>
      <c r="N54" s="361"/>
      <c r="O54" s="361"/>
      <c r="P54" s="361"/>
      <c r="Q54" s="354"/>
      <c r="R54" s="354"/>
      <c r="S54" s="354"/>
      <c r="T54" s="354"/>
      <c r="U54" s="354"/>
      <c r="V54" s="354"/>
      <c r="W54" s="354"/>
      <c r="X54" s="354"/>
      <c r="Y54" s="354"/>
      <c r="Z54" s="354"/>
      <c r="AA54" s="354"/>
      <c r="AB54" s="354"/>
      <c r="AC54" s="354"/>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row>
    <row r="55" spans="1:57" ht="16" customHeight="1" x14ac:dyDescent="0.35">
      <c r="A55" s="333" t="s">
        <v>50</v>
      </c>
      <c r="B55" s="222">
        <v>3</v>
      </c>
      <c r="C55" s="361"/>
      <c r="D55" s="361"/>
      <c r="E55" s="361"/>
      <c r="F55" s="361"/>
      <c r="G55" s="361"/>
      <c r="H55" s="361"/>
      <c r="I55" s="361"/>
      <c r="J55" s="361"/>
      <c r="K55" s="361"/>
      <c r="L55" s="361"/>
      <c r="M55" s="361"/>
      <c r="N55" s="361"/>
      <c r="O55" s="361"/>
      <c r="P55" s="361"/>
      <c r="Q55" s="354"/>
      <c r="R55" s="354"/>
      <c r="S55" s="354"/>
      <c r="T55" s="354"/>
      <c r="U55" s="354"/>
      <c r="V55" s="354"/>
      <c r="W55" s="354"/>
      <c r="X55" s="354"/>
      <c r="Y55" s="354"/>
      <c r="Z55" s="354"/>
      <c r="AA55" s="354"/>
      <c r="AB55" s="354"/>
      <c r="AC55" s="354"/>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row>
    <row r="56" spans="1:57" ht="16" customHeight="1" x14ac:dyDescent="0.35">
      <c r="A56" s="333" t="s">
        <v>51</v>
      </c>
      <c r="B56" s="222">
        <v>2</v>
      </c>
      <c r="C56" s="361"/>
      <c r="D56" s="361"/>
      <c r="E56" s="361"/>
      <c r="F56" s="361"/>
      <c r="G56" s="361"/>
      <c r="H56" s="361"/>
      <c r="I56" s="361"/>
      <c r="J56" s="361"/>
      <c r="K56" s="361"/>
      <c r="L56" s="361"/>
      <c r="M56" s="361"/>
      <c r="N56" s="361"/>
      <c r="O56" s="361"/>
      <c r="P56" s="361"/>
      <c r="Q56" s="354"/>
      <c r="R56" s="354"/>
      <c r="S56" s="354"/>
      <c r="T56" s="354"/>
      <c r="U56" s="354"/>
      <c r="V56" s="354"/>
      <c r="W56" s="354"/>
      <c r="X56" s="354"/>
      <c r="Y56" s="354"/>
      <c r="Z56" s="354"/>
      <c r="AA56" s="354"/>
      <c r="AB56" s="354"/>
      <c r="AC56" s="354"/>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row>
    <row r="57" spans="1:57" ht="16" customHeight="1" x14ac:dyDescent="0.35">
      <c r="A57" s="333" t="s">
        <v>52</v>
      </c>
      <c r="B57" s="222">
        <v>4</v>
      </c>
      <c r="C57" s="355"/>
      <c r="D57" s="355"/>
      <c r="E57" s="355"/>
      <c r="F57" s="355"/>
      <c r="G57" s="355"/>
      <c r="H57" s="355"/>
      <c r="I57" s="355"/>
      <c r="J57" s="355"/>
      <c r="K57" s="355"/>
      <c r="L57" s="355"/>
      <c r="M57" s="355"/>
      <c r="N57" s="355"/>
      <c r="O57" s="355"/>
      <c r="P57" s="355"/>
      <c r="Q57" s="354"/>
      <c r="R57" s="354"/>
      <c r="S57" s="354"/>
      <c r="T57" s="354"/>
      <c r="U57" s="354"/>
      <c r="V57" s="354"/>
      <c r="W57" s="354"/>
      <c r="X57" s="354"/>
      <c r="Y57" s="354"/>
      <c r="Z57" s="354"/>
      <c r="AA57" s="354"/>
      <c r="AB57" s="354"/>
      <c r="AC57" s="354"/>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row>
    <row r="58" spans="1:57" ht="16" customHeight="1" x14ac:dyDescent="0.35">
      <c r="A58" s="333" t="s">
        <v>53</v>
      </c>
      <c r="B58" s="219">
        <v>3</v>
      </c>
      <c r="C58" s="355"/>
      <c r="D58" s="355"/>
      <c r="E58" s="355"/>
      <c r="F58" s="355"/>
      <c r="G58" s="355"/>
      <c r="H58" s="355"/>
      <c r="I58" s="355"/>
      <c r="J58" s="355"/>
      <c r="K58" s="355"/>
      <c r="L58" s="355"/>
      <c r="M58" s="355"/>
      <c r="N58" s="355"/>
      <c r="O58" s="355"/>
      <c r="P58" s="355"/>
      <c r="Q58" s="354"/>
      <c r="R58" s="354"/>
      <c r="S58" s="354"/>
      <c r="T58" s="354"/>
      <c r="U58" s="354"/>
      <c r="V58" s="354"/>
      <c r="W58" s="354"/>
      <c r="X58" s="354"/>
      <c r="Y58" s="354"/>
      <c r="Z58" s="354"/>
      <c r="AA58" s="354"/>
      <c r="AB58" s="354"/>
      <c r="AC58" s="354"/>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row>
    <row r="59" spans="1:57" ht="16" customHeight="1" x14ac:dyDescent="0.35">
      <c r="A59" s="333" t="s">
        <v>54</v>
      </c>
      <c r="B59" s="219">
        <v>2</v>
      </c>
      <c r="C59" s="361"/>
      <c r="D59" s="361"/>
      <c r="E59" s="361"/>
      <c r="F59" s="361"/>
      <c r="G59" s="361"/>
      <c r="H59" s="361"/>
      <c r="I59" s="361"/>
      <c r="J59" s="361"/>
      <c r="K59" s="361"/>
      <c r="L59" s="361"/>
      <c r="M59" s="361"/>
      <c r="N59" s="361"/>
      <c r="O59" s="361"/>
      <c r="P59" s="361"/>
      <c r="Q59" s="354"/>
      <c r="R59" s="354"/>
      <c r="S59" s="354"/>
      <c r="T59" s="354"/>
      <c r="U59" s="354"/>
      <c r="V59" s="354"/>
      <c r="W59" s="354"/>
      <c r="X59" s="354"/>
      <c r="Y59" s="354"/>
      <c r="Z59" s="354"/>
      <c r="AA59" s="354"/>
      <c r="AB59" s="354"/>
      <c r="AC59" s="354"/>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row>
    <row r="60" spans="1:57" ht="16" customHeight="1" x14ac:dyDescent="0.35">
      <c r="A60" s="333" t="s">
        <v>55</v>
      </c>
      <c r="B60" s="219">
        <v>2</v>
      </c>
      <c r="C60" s="361"/>
      <c r="D60" s="361"/>
      <c r="E60" s="361"/>
      <c r="F60" s="361"/>
      <c r="G60" s="361"/>
      <c r="H60" s="361"/>
      <c r="I60" s="361"/>
      <c r="J60" s="361"/>
      <c r="K60" s="361"/>
      <c r="L60" s="361"/>
      <c r="M60" s="361"/>
      <c r="N60" s="361"/>
      <c r="O60" s="361"/>
      <c r="P60" s="361"/>
      <c r="Q60" s="354"/>
      <c r="R60" s="354"/>
      <c r="S60" s="354"/>
      <c r="T60" s="354"/>
      <c r="U60" s="354"/>
      <c r="V60" s="354"/>
      <c r="W60" s="354"/>
      <c r="X60" s="354"/>
      <c r="Y60" s="354"/>
      <c r="Z60" s="354"/>
      <c r="AA60" s="354"/>
      <c r="AB60" s="354"/>
      <c r="AC60" s="354"/>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row>
    <row r="61" spans="1:57" ht="16" customHeight="1" x14ac:dyDescent="0.35">
      <c r="A61" s="333" t="s">
        <v>56</v>
      </c>
      <c r="B61" s="219">
        <v>2</v>
      </c>
      <c r="C61" s="355"/>
      <c r="D61" s="355"/>
      <c r="E61" s="355"/>
      <c r="F61" s="355"/>
      <c r="G61" s="355"/>
      <c r="H61" s="355"/>
      <c r="I61" s="355"/>
      <c r="J61" s="355"/>
      <c r="K61" s="355"/>
      <c r="L61" s="355"/>
      <c r="M61" s="355"/>
      <c r="N61" s="355"/>
      <c r="O61" s="355"/>
      <c r="P61" s="355"/>
      <c r="Q61" s="354"/>
      <c r="R61" s="354"/>
      <c r="S61" s="354"/>
      <c r="T61" s="354"/>
      <c r="U61" s="354"/>
      <c r="V61" s="354"/>
      <c r="W61" s="354"/>
      <c r="X61" s="354"/>
      <c r="Y61" s="354"/>
      <c r="Z61" s="354"/>
      <c r="AA61" s="354"/>
      <c r="AB61" s="354"/>
      <c r="AC61" s="354"/>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row>
    <row r="62" spans="1:57" ht="16" customHeight="1" x14ac:dyDescent="0.35">
      <c r="A62" s="333" t="s">
        <v>57</v>
      </c>
      <c r="B62" s="219">
        <v>1</v>
      </c>
      <c r="C62" s="354"/>
      <c r="D62" s="354"/>
      <c r="E62" s="354"/>
      <c r="F62" s="354"/>
      <c r="G62" s="354"/>
      <c r="H62" s="354"/>
      <c r="I62" s="354"/>
      <c r="J62" s="354"/>
      <c r="K62" s="354"/>
      <c r="L62" s="354"/>
      <c r="M62" s="354"/>
      <c r="N62" s="354"/>
      <c r="O62" s="354"/>
      <c r="P62" s="354"/>
      <c r="Q62" s="354"/>
      <c r="R62" s="354"/>
      <c r="S62" s="354"/>
      <c r="T62" s="354"/>
      <c r="U62" s="354"/>
      <c r="V62" s="354"/>
      <c r="W62" s="354"/>
      <c r="X62" s="354"/>
      <c r="Y62" s="354"/>
      <c r="Z62" s="354"/>
      <c r="AA62" s="354"/>
      <c r="AB62" s="354"/>
      <c r="AC62" s="354"/>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row>
    <row r="63" spans="1:57" ht="16" customHeight="1" x14ac:dyDescent="0.35">
      <c r="A63" s="333" t="s">
        <v>58</v>
      </c>
      <c r="B63" s="219">
        <v>3</v>
      </c>
      <c r="C63" s="355"/>
      <c r="D63" s="355"/>
      <c r="E63" s="355"/>
      <c r="F63" s="355"/>
      <c r="G63" s="355"/>
      <c r="H63" s="355"/>
      <c r="I63" s="355"/>
      <c r="J63" s="355"/>
      <c r="K63" s="355"/>
      <c r="L63" s="355"/>
      <c r="M63" s="355"/>
      <c r="N63" s="355"/>
      <c r="O63" s="355"/>
      <c r="P63" s="355"/>
      <c r="Q63" s="354"/>
      <c r="R63" s="354"/>
      <c r="S63" s="354"/>
      <c r="T63" s="354"/>
      <c r="U63" s="354"/>
      <c r="V63" s="354"/>
      <c r="W63" s="354"/>
      <c r="X63" s="354"/>
      <c r="Y63" s="354"/>
      <c r="Z63" s="354"/>
      <c r="AA63" s="354"/>
      <c r="AB63" s="354"/>
      <c r="AC63" s="354"/>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row>
    <row r="64" spans="1:57" ht="16" customHeight="1" x14ac:dyDescent="0.35">
      <c r="A64" s="333" t="s">
        <v>59</v>
      </c>
      <c r="B64" s="219">
        <v>3</v>
      </c>
      <c r="C64" s="354"/>
      <c r="D64" s="354"/>
      <c r="E64" s="354"/>
      <c r="F64" s="354"/>
      <c r="G64" s="354"/>
      <c r="H64" s="354"/>
      <c r="I64" s="354"/>
      <c r="J64" s="354"/>
      <c r="K64" s="354"/>
      <c r="L64" s="354"/>
      <c r="M64" s="354"/>
      <c r="N64" s="354"/>
      <c r="O64" s="354"/>
      <c r="P64" s="354"/>
      <c r="Q64" s="354"/>
      <c r="R64" s="354"/>
      <c r="S64" s="354"/>
      <c r="T64" s="354"/>
      <c r="U64" s="354"/>
      <c r="V64" s="354"/>
      <c r="W64" s="354"/>
      <c r="X64" s="354"/>
      <c r="Y64" s="354"/>
      <c r="Z64" s="354"/>
      <c r="AA64" s="354"/>
      <c r="AB64" s="354"/>
      <c r="AC64" s="354"/>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row>
    <row r="65" spans="1:57" ht="16" customHeight="1" x14ac:dyDescent="0.35">
      <c r="A65" s="333" t="s">
        <v>60</v>
      </c>
      <c r="B65" s="219">
        <v>3</v>
      </c>
      <c r="C65" s="355"/>
      <c r="D65" s="355"/>
      <c r="E65" s="355"/>
      <c r="F65" s="355"/>
      <c r="G65" s="355"/>
      <c r="H65" s="355"/>
      <c r="I65" s="355"/>
      <c r="J65" s="355"/>
      <c r="K65" s="355"/>
      <c r="L65" s="355"/>
      <c r="M65" s="355"/>
      <c r="N65" s="355"/>
      <c r="O65" s="355"/>
      <c r="P65" s="355"/>
      <c r="Q65" s="354"/>
      <c r="R65" s="354"/>
      <c r="S65" s="354"/>
      <c r="T65" s="354"/>
      <c r="U65" s="354"/>
      <c r="V65" s="354"/>
      <c r="W65" s="354"/>
      <c r="X65" s="354"/>
      <c r="Y65" s="354"/>
      <c r="Z65" s="354"/>
      <c r="AA65" s="354"/>
      <c r="AB65" s="354"/>
      <c r="AC65" s="354"/>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row>
    <row r="66" spans="1:57" ht="16" customHeight="1" x14ac:dyDescent="0.35">
      <c r="A66" s="333" t="s">
        <v>61</v>
      </c>
      <c r="B66" s="219">
        <v>2</v>
      </c>
      <c r="C66" s="354"/>
      <c r="D66" s="354"/>
      <c r="E66" s="354"/>
      <c r="F66" s="354"/>
      <c r="G66" s="354"/>
      <c r="H66" s="354"/>
      <c r="I66" s="354"/>
      <c r="J66" s="354"/>
      <c r="K66" s="354"/>
      <c r="L66" s="354"/>
      <c r="M66" s="354"/>
      <c r="N66" s="354"/>
      <c r="O66" s="354"/>
      <c r="P66" s="354"/>
      <c r="Q66" s="354"/>
      <c r="R66" s="354"/>
      <c r="S66" s="354"/>
      <c r="T66" s="354"/>
      <c r="U66" s="354"/>
      <c r="V66" s="354"/>
      <c r="W66" s="354"/>
      <c r="X66" s="354"/>
      <c r="Y66" s="354"/>
      <c r="Z66" s="354"/>
      <c r="AA66" s="354"/>
      <c r="AB66" s="354"/>
      <c r="AC66" s="354"/>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row>
    <row r="67" spans="1:57" ht="16" customHeight="1" x14ac:dyDescent="0.35">
      <c r="A67" s="333" t="s">
        <v>62</v>
      </c>
      <c r="B67" s="219">
        <v>3</v>
      </c>
      <c r="C67" s="354"/>
      <c r="D67" s="354"/>
      <c r="E67" s="354"/>
      <c r="F67" s="354"/>
      <c r="G67" s="354"/>
      <c r="H67" s="354"/>
      <c r="I67" s="354"/>
      <c r="J67" s="354"/>
      <c r="K67" s="354"/>
      <c r="L67" s="354"/>
      <c r="M67" s="354"/>
      <c r="N67" s="354"/>
      <c r="O67" s="354"/>
      <c r="P67" s="354"/>
      <c r="Q67" s="354"/>
      <c r="R67" s="354"/>
      <c r="S67" s="354"/>
      <c r="T67" s="354"/>
      <c r="U67" s="354"/>
      <c r="V67" s="354"/>
      <c r="W67" s="354"/>
      <c r="X67" s="354"/>
      <c r="Y67" s="354"/>
      <c r="Z67" s="354"/>
      <c r="AA67" s="354"/>
      <c r="AB67" s="354"/>
      <c r="AC67" s="354"/>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row>
    <row r="68" spans="1:57" ht="16" customHeight="1" x14ac:dyDescent="0.35">
      <c r="A68" s="333" t="s">
        <v>63</v>
      </c>
      <c r="B68" s="219">
        <v>1</v>
      </c>
      <c r="C68" s="354"/>
      <c r="D68" s="354"/>
      <c r="E68" s="354"/>
      <c r="F68" s="354"/>
      <c r="G68" s="354"/>
      <c r="H68" s="354"/>
      <c r="I68" s="354"/>
      <c r="J68" s="354"/>
      <c r="K68" s="354"/>
      <c r="L68" s="354"/>
      <c r="M68" s="354"/>
      <c r="N68" s="354"/>
      <c r="O68" s="354"/>
      <c r="P68" s="354"/>
      <c r="Q68" s="354"/>
      <c r="R68" s="354"/>
      <c r="S68" s="354"/>
      <c r="T68" s="354"/>
      <c r="U68" s="354"/>
      <c r="V68" s="354"/>
      <c r="W68" s="354"/>
      <c r="X68" s="354"/>
      <c r="Y68" s="354"/>
      <c r="Z68" s="354"/>
      <c r="AA68" s="354"/>
      <c r="AB68" s="354"/>
      <c r="AC68" s="354"/>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row>
    <row r="69" spans="1:57" ht="16" customHeight="1" x14ac:dyDescent="0.35">
      <c r="A69" s="333" t="s">
        <v>64</v>
      </c>
      <c r="B69" s="219">
        <v>3</v>
      </c>
      <c r="C69" s="354"/>
      <c r="D69" s="354"/>
      <c r="E69" s="354"/>
      <c r="F69" s="354"/>
      <c r="G69" s="354"/>
      <c r="H69" s="354"/>
      <c r="I69" s="354"/>
      <c r="J69" s="354"/>
      <c r="K69" s="354"/>
      <c r="L69" s="354"/>
      <c r="M69" s="354"/>
      <c r="N69" s="354"/>
      <c r="O69" s="354"/>
      <c r="P69" s="354"/>
      <c r="Q69" s="354"/>
      <c r="R69" s="354"/>
      <c r="S69" s="354"/>
      <c r="T69" s="354"/>
      <c r="U69" s="354"/>
      <c r="V69" s="354"/>
      <c r="W69" s="354"/>
      <c r="X69" s="354"/>
      <c r="Y69" s="354"/>
      <c r="Z69" s="354"/>
      <c r="AA69" s="354"/>
      <c r="AB69" s="354"/>
      <c r="AC69" s="354"/>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row>
    <row r="70" spans="1:57" ht="16" customHeight="1" x14ac:dyDescent="0.35">
      <c r="A70" s="333" t="s">
        <v>65</v>
      </c>
      <c r="B70" s="219">
        <v>3</v>
      </c>
      <c r="C70" s="354"/>
      <c r="D70" s="354"/>
      <c r="E70" s="354"/>
      <c r="F70" s="354"/>
      <c r="G70" s="354"/>
      <c r="H70" s="354"/>
      <c r="I70" s="354"/>
      <c r="J70" s="354"/>
      <c r="K70" s="354"/>
      <c r="L70" s="354"/>
      <c r="M70" s="354"/>
      <c r="N70" s="354"/>
      <c r="O70" s="354"/>
      <c r="P70" s="354"/>
      <c r="Q70" s="354"/>
      <c r="R70" s="354"/>
      <c r="S70" s="354"/>
      <c r="T70" s="354"/>
      <c r="U70" s="354"/>
      <c r="V70" s="354"/>
      <c r="W70" s="354"/>
      <c r="X70" s="354"/>
      <c r="Y70" s="354"/>
      <c r="Z70" s="354"/>
      <c r="AA70" s="354"/>
      <c r="AB70" s="354"/>
      <c r="AC70" s="354"/>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row>
    <row r="71" spans="1:57" ht="16" customHeight="1" x14ac:dyDescent="0.35">
      <c r="A71" s="333" t="s">
        <v>66</v>
      </c>
      <c r="B71" s="219">
        <v>2</v>
      </c>
      <c r="C71" s="354"/>
      <c r="D71" s="354"/>
      <c r="E71" s="354"/>
      <c r="F71" s="354"/>
      <c r="G71" s="354"/>
      <c r="H71" s="354"/>
      <c r="I71" s="354"/>
      <c r="J71" s="354"/>
      <c r="K71" s="354"/>
      <c r="L71" s="354"/>
      <c r="M71" s="354"/>
      <c r="N71" s="354"/>
      <c r="O71" s="354"/>
      <c r="P71" s="354"/>
      <c r="Q71" s="354"/>
      <c r="R71" s="354"/>
      <c r="S71" s="354"/>
      <c r="T71" s="354"/>
      <c r="U71" s="354"/>
      <c r="V71" s="354"/>
      <c r="W71" s="354"/>
      <c r="X71" s="354"/>
      <c r="Y71" s="354"/>
      <c r="Z71" s="354"/>
      <c r="AA71" s="354"/>
      <c r="AB71" s="354"/>
      <c r="AC71" s="354"/>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row>
    <row r="72" spans="1:57" ht="16" customHeight="1" x14ac:dyDescent="0.35">
      <c r="A72" s="333" t="s">
        <v>67</v>
      </c>
      <c r="B72" s="219">
        <v>2</v>
      </c>
      <c r="C72" s="354"/>
      <c r="D72" s="354"/>
      <c r="E72" s="354"/>
      <c r="F72" s="354"/>
      <c r="G72" s="354"/>
      <c r="H72" s="354"/>
      <c r="I72" s="354"/>
      <c r="J72" s="354"/>
      <c r="K72" s="354"/>
      <c r="L72" s="354"/>
      <c r="M72" s="354"/>
      <c r="N72" s="354"/>
      <c r="O72" s="354"/>
      <c r="P72" s="354"/>
      <c r="Q72" s="354"/>
      <c r="R72" s="354"/>
      <c r="S72" s="354"/>
      <c r="T72" s="354"/>
      <c r="U72" s="354"/>
      <c r="V72" s="354"/>
      <c r="W72" s="354"/>
      <c r="X72" s="354"/>
      <c r="Y72" s="354"/>
      <c r="Z72" s="354"/>
      <c r="AA72" s="354"/>
      <c r="AB72" s="354"/>
      <c r="AC72" s="354"/>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row>
    <row r="73" spans="1:57" ht="16" customHeight="1" x14ac:dyDescent="0.35">
      <c r="A73" s="333" t="s">
        <v>68</v>
      </c>
      <c r="B73" s="219">
        <v>2</v>
      </c>
      <c r="C73" s="354"/>
      <c r="D73" s="354"/>
      <c r="E73" s="354"/>
      <c r="F73" s="354"/>
      <c r="G73" s="354"/>
      <c r="H73" s="354"/>
      <c r="I73" s="354"/>
      <c r="J73" s="354"/>
      <c r="K73" s="354"/>
      <c r="L73" s="354"/>
      <c r="M73" s="354"/>
      <c r="N73" s="354"/>
      <c r="O73" s="354"/>
      <c r="P73" s="354"/>
      <c r="Q73" s="354"/>
      <c r="R73" s="354"/>
      <c r="S73" s="354"/>
      <c r="T73" s="354"/>
      <c r="U73" s="354"/>
      <c r="V73" s="354"/>
      <c r="W73" s="354"/>
      <c r="X73" s="354"/>
      <c r="Y73" s="354"/>
      <c r="Z73" s="354"/>
      <c r="AA73" s="354"/>
      <c r="AB73" s="354"/>
      <c r="AC73" s="354"/>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row>
    <row r="74" spans="1:57" ht="16" customHeight="1" x14ac:dyDescent="0.35">
      <c r="A74" s="333" t="s">
        <v>69</v>
      </c>
      <c r="B74" s="219">
        <v>2</v>
      </c>
      <c r="C74" s="354"/>
      <c r="D74" s="354"/>
      <c r="E74" s="354"/>
      <c r="F74" s="354"/>
      <c r="G74" s="354"/>
      <c r="H74" s="354"/>
      <c r="I74" s="354"/>
      <c r="J74" s="354"/>
      <c r="K74" s="354"/>
      <c r="L74" s="354"/>
      <c r="M74" s="354"/>
      <c r="N74" s="354"/>
      <c r="O74" s="354"/>
      <c r="P74" s="354"/>
      <c r="Q74" s="354"/>
      <c r="R74" s="354"/>
      <c r="S74" s="354"/>
      <c r="T74" s="354"/>
      <c r="U74" s="354"/>
      <c r="V74" s="354"/>
      <c r="W74" s="354"/>
      <c r="X74" s="354"/>
      <c r="Y74" s="354"/>
      <c r="Z74" s="354"/>
      <c r="AA74" s="354"/>
      <c r="AB74" s="354"/>
      <c r="AC74" s="354"/>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row>
    <row r="75" spans="1:57" ht="16" customHeight="1" x14ac:dyDescent="0.35">
      <c r="A75" s="333" t="s">
        <v>70</v>
      </c>
      <c r="B75" s="219">
        <v>3</v>
      </c>
      <c r="C75" s="354"/>
      <c r="D75" s="354"/>
      <c r="E75" s="354"/>
      <c r="F75" s="354"/>
      <c r="G75" s="354"/>
      <c r="H75" s="354"/>
      <c r="I75" s="354"/>
      <c r="J75" s="354"/>
      <c r="K75" s="354"/>
      <c r="L75" s="354"/>
      <c r="M75" s="354"/>
      <c r="N75" s="354"/>
      <c r="O75" s="354"/>
      <c r="P75" s="354"/>
      <c r="Q75" s="354"/>
      <c r="R75" s="354"/>
      <c r="S75" s="354"/>
      <c r="T75" s="354"/>
      <c r="U75" s="354"/>
      <c r="V75" s="354"/>
      <c r="W75" s="354"/>
      <c r="X75" s="354"/>
      <c r="Y75" s="354"/>
      <c r="Z75" s="354"/>
      <c r="AA75" s="354"/>
      <c r="AB75" s="354"/>
      <c r="AC75" s="354"/>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row>
    <row r="76" spans="1:57" ht="16" customHeight="1" x14ac:dyDescent="0.35">
      <c r="A76" s="333" t="s">
        <v>71</v>
      </c>
      <c r="B76" s="219">
        <v>3</v>
      </c>
      <c r="C76" s="354"/>
      <c r="D76" s="354"/>
      <c r="E76" s="354"/>
      <c r="F76" s="354"/>
      <c r="G76" s="354"/>
      <c r="H76" s="354"/>
      <c r="I76" s="354"/>
      <c r="J76" s="354"/>
      <c r="K76" s="354"/>
      <c r="L76" s="354"/>
      <c r="M76" s="354"/>
      <c r="N76" s="354"/>
      <c r="O76" s="354"/>
      <c r="P76" s="354"/>
      <c r="Q76" s="354"/>
      <c r="R76" s="354"/>
      <c r="S76" s="354"/>
      <c r="T76" s="354"/>
      <c r="U76" s="354"/>
      <c r="V76" s="354"/>
      <c r="W76" s="354"/>
      <c r="X76" s="354"/>
      <c r="Y76" s="354"/>
      <c r="Z76" s="354"/>
      <c r="AA76" s="354"/>
      <c r="AB76" s="354"/>
      <c r="AC76" s="354"/>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row>
    <row r="77" spans="1:57" ht="16" customHeight="1" x14ac:dyDescent="0.35">
      <c r="A77" s="333" t="s">
        <v>72</v>
      </c>
      <c r="B77" s="219">
        <v>3</v>
      </c>
      <c r="C77" s="354"/>
      <c r="D77" s="354"/>
      <c r="E77" s="354"/>
      <c r="F77" s="354"/>
      <c r="G77" s="354"/>
      <c r="H77" s="354"/>
      <c r="I77" s="354"/>
      <c r="J77" s="354"/>
      <c r="K77" s="354"/>
      <c r="L77" s="354"/>
      <c r="M77" s="354"/>
      <c r="N77" s="354"/>
      <c r="O77" s="354"/>
      <c r="P77" s="354"/>
      <c r="Q77" s="354"/>
      <c r="R77" s="354"/>
      <c r="S77" s="354"/>
      <c r="T77" s="354"/>
      <c r="U77" s="354"/>
      <c r="V77" s="354"/>
      <c r="W77" s="354"/>
      <c r="X77" s="354"/>
      <c r="Y77" s="354"/>
      <c r="Z77" s="354"/>
      <c r="AA77" s="354"/>
      <c r="AB77" s="354"/>
      <c r="AC77" s="354"/>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row>
    <row r="78" spans="1:57" x14ac:dyDescent="0.35">
      <c r="A78" s="57" t="s">
        <v>73</v>
      </c>
      <c r="B78" s="223">
        <f>AVERAGEIF(B44:B77,"&gt;0")</f>
        <v>2.5882352941176472</v>
      </c>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row>
    <row r="79" spans="1:57" x14ac:dyDescent="0.35">
      <c r="A79" s="57" t="s">
        <v>75</v>
      </c>
      <c r="B79" s="223">
        <f>AVERAGEIF(B44:B57,"&gt;0")</f>
        <v>2.8571428571428572</v>
      </c>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row>
    <row r="80" spans="1:57" x14ac:dyDescent="0.35">
      <c r="A80" s="57" t="s">
        <v>77</v>
      </c>
      <c r="B80" s="223">
        <f>AVERAGEIF(B58:B77,"&gt;0")</f>
        <v>2.4</v>
      </c>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row>
    <row r="81" spans="1:76" x14ac:dyDescent="0.35">
      <c r="A81" s="57"/>
      <c r="B81" s="223"/>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row>
    <row r="82" spans="1:76" ht="23.5" customHeight="1" x14ac:dyDescent="0.35">
      <c r="A82" s="106" t="s">
        <v>81</v>
      </c>
      <c r="B82" s="410" t="s">
        <v>82</v>
      </c>
      <c r="C82" s="410"/>
      <c r="D82" s="410"/>
      <c r="E82" s="410"/>
      <c r="F82" s="410"/>
      <c r="G82" s="410"/>
      <c r="H82" s="410"/>
      <c r="I82" s="410"/>
      <c r="J82" s="410"/>
      <c r="K82" s="410"/>
      <c r="L82" s="410"/>
      <c r="M82" s="410"/>
      <c r="N82" s="410"/>
      <c r="O82" s="410"/>
      <c r="P82" s="410"/>
      <c r="Q82" s="2"/>
      <c r="R82" s="221"/>
      <c r="S82" s="221"/>
      <c r="T82" s="221"/>
      <c r="U82" s="221"/>
      <c r="V82" s="221"/>
      <c r="W82" s="221"/>
      <c r="X82" s="221"/>
      <c r="Y82" s="221"/>
      <c r="Z82" s="221"/>
      <c r="AA82" s="221"/>
      <c r="AB82" s="221"/>
      <c r="AC82" s="221"/>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row>
    <row r="83" spans="1:76" x14ac:dyDescent="0.35">
      <c r="A83" s="220" t="s">
        <v>27</v>
      </c>
      <c r="B83" s="440" t="s">
        <v>83</v>
      </c>
      <c r="C83" s="440"/>
      <c r="D83" s="440"/>
      <c r="E83" s="440"/>
      <c r="F83" s="440"/>
      <c r="G83" s="440"/>
      <c r="H83" s="440"/>
      <c r="I83" s="440"/>
      <c r="J83" s="440"/>
      <c r="K83" s="440"/>
      <c r="L83" s="440"/>
      <c r="M83" s="440"/>
      <c r="N83" s="440"/>
      <c r="O83" s="440"/>
      <c r="P83" s="440"/>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row>
    <row r="84" spans="1:76" x14ac:dyDescent="0.35">
      <c r="A84" s="220"/>
      <c r="B84" s="224" t="s">
        <v>84</v>
      </c>
      <c r="C84" s="360"/>
      <c r="D84" s="360"/>
      <c r="E84" s="360"/>
      <c r="F84" s="360"/>
      <c r="G84" s="360"/>
      <c r="H84" s="360"/>
      <c r="I84" s="360"/>
      <c r="J84" s="360"/>
      <c r="K84" s="360"/>
      <c r="L84" s="360"/>
      <c r="M84" s="360"/>
      <c r="N84" s="360"/>
      <c r="O84" s="360"/>
      <c r="P84" s="360"/>
      <c r="Q84" s="221"/>
      <c r="R84" s="221"/>
      <c r="S84" s="221"/>
      <c r="T84" s="221"/>
      <c r="U84" s="221"/>
      <c r="V84" s="221"/>
      <c r="W84" s="221"/>
      <c r="X84" s="221"/>
      <c r="Y84" s="221"/>
      <c r="Z84" s="221"/>
      <c r="AA84" s="221"/>
      <c r="AB84" s="221"/>
      <c r="AC84" s="221"/>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row>
    <row r="85" spans="1:76" ht="16" customHeight="1" x14ac:dyDescent="0.35">
      <c r="A85" s="333" t="s">
        <v>20</v>
      </c>
      <c r="B85" s="222">
        <v>1</v>
      </c>
      <c r="C85" s="355"/>
      <c r="D85" s="355"/>
      <c r="E85" s="355"/>
      <c r="F85" s="355"/>
      <c r="G85" s="355"/>
      <c r="H85" s="355"/>
      <c r="I85" s="355"/>
      <c r="J85" s="355"/>
      <c r="K85" s="355"/>
      <c r="L85" s="355"/>
      <c r="M85" s="355"/>
      <c r="N85" s="355"/>
      <c r="O85" s="355"/>
      <c r="P85" s="355"/>
      <c r="Q85" s="357"/>
      <c r="R85" s="357"/>
      <c r="S85" s="357"/>
      <c r="T85" s="357"/>
      <c r="U85" s="357"/>
      <c r="V85" s="357"/>
      <c r="W85" s="357"/>
      <c r="X85" s="357"/>
      <c r="Y85" s="357"/>
      <c r="Z85" s="357"/>
      <c r="AA85" s="357"/>
      <c r="AB85" s="357"/>
      <c r="AC85" s="357"/>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row>
    <row r="86" spans="1:76" ht="16" customHeight="1" x14ac:dyDescent="0.35">
      <c r="A86" s="333" t="s">
        <v>21</v>
      </c>
      <c r="B86" s="222">
        <v>2</v>
      </c>
      <c r="C86" s="361"/>
      <c r="D86" s="361"/>
      <c r="E86" s="361"/>
      <c r="F86" s="361"/>
      <c r="G86" s="361"/>
      <c r="H86" s="361"/>
      <c r="I86" s="361"/>
      <c r="J86" s="361"/>
      <c r="K86" s="361"/>
      <c r="L86" s="361"/>
      <c r="M86" s="361"/>
      <c r="N86" s="361"/>
      <c r="O86" s="361"/>
      <c r="P86" s="361"/>
      <c r="Q86" s="363" t="s">
        <v>27</v>
      </c>
      <c r="R86" s="229">
        <v>2018</v>
      </c>
      <c r="S86" s="229">
        <v>2021</v>
      </c>
      <c r="T86" s="354"/>
      <c r="U86" s="354"/>
      <c r="V86" s="354"/>
      <c r="W86" s="354"/>
      <c r="X86" s="354"/>
      <c r="Y86" s="354"/>
      <c r="Z86" s="354"/>
      <c r="AA86" s="354"/>
      <c r="AB86" s="354"/>
      <c r="AC86" s="354"/>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row>
    <row r="87" spans="1:76" ht="16" customHeight="1" x14ac:dyDescent="0.35">
      <c r="A87" s="333" t="s">
        <v>23</v>
      </c>
      <c r="B87" s="222">
        <v>3</v>
      </c>
      <c r="C87" s="364"/>
      <c r="D87" s="364"/>
      <c r="E87" s="364"/>
      <c r="F87" s="364"/>
      <c r="G87" s="364"/>
      <c r="H87" s="364"/>
      <c r="I87" s="364"/>
      <c r="J87" s="364"/>
      <c r="K87" s="364"/>
      <c r="L87" s="364"/>
      <c r="M87" s="364"/>
      <c r="N87" s="364"/>
      <c r="O87" s="364"/>
      <c r="P87" s="364"/>
      <c r="Q87" s="229" t="s">
        <v>74</v>
      </c>
      <c r="R87" s="230">
        <v>3.5</v>
      </c>
      <c r="S87" s="359">
        <f>B119</f>
        <v>3.0294117647058822</v>
      </c>
      <c r="T87" s="357"/>
      <c r="U87" s="357"/>
      <c r="V87" s="357"/>
      <c r="W87" s="357"/>
      <c r="X87" s="357"/>
      <c r="Y87" s="357"/>
      <c r="Z87" s="357"/>
      <c r="AA87" s="357"/>
      <c r="AB87" s="357"/>
      <c r="AC87" s="357"/>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row>
    <row r="88" spans="1:76" ht="16" customHeight="1" x14ac:dyDescent="0.35">
      <c r="A88" s="333" t="s">
        <v>26</v>
      </c>
      <c r="B88" s="222">
        <v>3</v>
      </c>
      <c r="C88" s="364"/>
      <c r="D88" s="364"/>
      <c r="E88" s="364"/>
      <c r="F88" s="364"/>
      <c r="G88" s="364"/>
      <c r="H88" s="364"/>
      <c r="I88" s="364"/>
      <c r="J88" s="364"/>
      <c r="K88" s="364"/>
      <c r="L88" s="364"/>
      <c r="M88" s="364"/>
      <c r="N88" s="364"/>
      <c r="O88" s="364"/>
      <c r="P88" s="364"/>
      <c r="Q88" s="229" t="s">
        <v>76</v>
      </c>
      <c r="R88" s="230">
        <v>3.6153846153846154</v>
      </c>
      <c r="S88" s="359">
        <f>B120</f>
        <v>2.8571428571428572</v>
      </c>
      <c r="T88" s="357"/>
      <c r="U88" s="357"/>
      <c r="V88" s="357"/>
      <c r="W88" s="357"/>
      <c r="X88" s="357"/>
      <c r="Y88" s="357"/>
      <c r="Z88" s="357"/>
      <c r="AA88" s="357"/>
      <c r="AB88" s="357"/>
      <c r="AC88" s="357"/>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row>
    <row r="89" spans="1:76" ht="16" customHeight="1" x14ac:dyDescent="0.35">
      <c r="A89" s="333" t="s">
        <v>29</v>
      </c>
      <c r="B89" s="222">
        <v>2</v>
      </c>
      <c r="C89" s="361"/>
      <c r="D89" s="361"/>
      <c r="E89" s="361"/>
      <c r="F89" s="361"/>
      <c r="G89" s="361"/>
      <c r="H89" s="361"/>
      <c r="I89" s="361"/>
      <c r="J89" s="361"/>
      <c r="K89" s="361"/>
      <c r="L89" s="361"/>
      <c r="M89" s="361"/>
      <c r="N89" s="361"/>
      <c r="O89" s="361"/>
      <c r="P89" s="361"/>
      <c r="Q89" s="229" t="s">
        <v>78</v>
      </c>
      <c r="R89" s="230">
        <v>3.4210526315789473</v>
      </c>
      <c r="S89" s="359">
        <f>B121</f>
        <v>3.15</v>
      </c>
      <c r="T89" s="354"/>
      <c r="U89" s="354"/>
      <c r="V89" s="354"/>
      <c r="W89" s="354"/>
      <c r="X89" s="354"/>
      <c r="Y89" s="354"/>
      <c r="Z89" s="354"/>
      <c r="AA89" s="354"/>
      <c r="AB89" s="354"/>
      <c r="AC89" s="354"/>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row>
    <row r="90" spans="1:76" ht="16" customHeight="1" x14ac:dyDescent="0.35">
      <c r="A90" s="333" t="s">
        <v>32</v>
      </c>
      <c r="B90" s="222">
        <v>3</v>
      </c>
      <c r="C90" s="355"/>
      <c r="D90" s="355"/>
      <c r="E90" s="355"/>
      <c r="F90" s="355"/>
      <c r="G90" s="355"/>
      <c r="H90" s="355"/>
      <c r="I90" s="355"/>
      <c r="J90" s="355"/>
      <c r="K90" s="355"/>
      <c r="L90" s="355"/>
      <c r="M90" s="355"/>
      <c r="N90" s="355"/>
      <c r="O90" s="355"/>
      <c r="P90" s="355"/>
      <c r="Q90" s="354"/>
      <c r="R90" s="354"/>
      <c r="S90" s="354"/>
      <c r="T90" s="354"/>
      <c r="U90" s="354"/>
      <c r="V90" s="354"/>
      <c r="W90" s="354"/>
      <c r="X90" s="354"/>
      <c r="Y90" s="354"/>
      <c r="Z90" s="354"/>
      <c r="AA90" s="354"/>
      <c r="AB90" s="354"/>
      <c r="AC90" s="354"/>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row>
    <row r="91" spans="1:76" ht="16" customHeight="1" x14ac:dyDescent="0.35">
      <c r="A91" s="333" t="s">
        <v>35</v>
      </c>
      <c r="B91" s="222">
        <v>3</v>
      </c>
      <c r="C91" s="361"/>
      <c r="D91" s="361"/>
      <c r="E91" s="361"/>
      <c r="F91" s="361"/>
      <c r="G91" s="361"/>
      <c r="H91" s="361"/>
      <c r="I91" s="361"/>
      <c r="J91" s="361"/>
      <c r="K91" s="361"/>
      <c r="L91" s="361"/>
      <c r="M91" s="361"/>
      <c r="N91" s="361"/>
      <c r="O91" s="361"/>
      <c r="P91" s="361"/>
      <c r="Q91" s="354"/>
      <c r="R91" s="354"/>
      <c r="S91" s="354"/>
      <c r="T91" s="354"/>
      <c r="U91" s="354"/>
      <c r="V91" s="354"/>
      <c r="W91" s="354"/>
      <c r="X91" s="354"/>
      <c r="Y91" s="354"/>
      <c r="Z91" s="354"/>
      <c r="AA91" s="354"/>
      <c r="AB91" s="354"/>
      <c r="AC91" s="354"/>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row>
    <row r="92" spans="1:76" ht="16" customHeight="1" x14ac:dyDescent="0.35">
      <c r="A92" s="333" t="s">
        <v>38</v>
      </c>
      <c r="B92" s="222">
        <v>3</v>
      </c>
      <c r="C92" s="364"/>
      <c r="D92" s="364"/>
      <c r="E92" s="364"/>
      <c r="F92" s="364"/>
      <c r="G92" s="364"/>
      <c r="H92" s="364"/>
      <c r="I92" s="364"/>
      <c r="J92" s="364"/>
      <c r="K92" s="364"/>
      <c r="L92" s="364"/>
      <c r="M92" s="364"/>
      <c r="N92" s="364"/>
      <c r="O92" s="364"/>
      <c r="P92" s="364"/>
      <c r="Q92" s="354"/>
      <c r="R92" s="354"/>
      <c r="S92" s="354"/>
      <c r="T92" s="354"/>
      <c r="U92" s="354"/>
      <c r="V92" s="354"/>
      <c r="W92" s="354"/>
      <c r="X92" s="354"/>
      <c r="Y92" s="354"/>
      <c r="Z92" s="354"/>
      <c r="AA92" s="354"/>
      <c r="AB92" s="354"/>
      <c r="AC92" s="354"/>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row>
    <row r="93" spans="1:76" ht="16" customHeight="1" x14ac:dyDescent="0.35">
      <c r="A93" s="333" t="s">
        <v>41</v>
      </c>
      <c r="B93" s="222">
        <v>3</v>
      </c>
      <c r="C93" s="355"/>
      <c r="D93" s="355"/>
      <c r="E93" s="355"/>
      <c r="F93" s="355"/>
      <c r="G93" s="355"/>
      <c r="H93" s="355"/>
      <c r="I93" s="355"/>
      <c r="J93" s="355"/>
      <c r="K93" s="355"/>
      <c r="L93" s="355"/>
      <c r="M93" s="355"/>
      <c r="N93" s="355"/>
      <c r="O93" s="355"/>
      <c r="P93" s="355"/>
      <c r="Q93" s="354"/>
      <c r="R93" s="354"/>
      <c r="S93" s="354"/>
      <c r="T93" s="354"/>
      <c r="U93" s="354"/>
      <c r="V93" s="354"/>
      <c r="W93" s="354"/>
      <c r="X93" s="354"/>
      <c r="Y93" s="354"/>
      <c r="Z93" s="354"/>
      <c r="AA93" s="354"/>
      <c r="AB93" s="354"/>
      <c r="AC93" s="354"/>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row>
    <row r="94" spans="1:76" ht="16" customHeight="1" x14ac:dyDescent="0.35">
      <c r="A94" s="333" t="s">
        <v>44</v>
      </c>
      <c r="B94" s="222">
        <v>5</v>
      </c>
      <c r="C94" s="355"/>
      <c r="D94" s="355"/>
      <c r="E94" s="355"/>
      <c r="F94" s="355"/>
      <c r="G94" s="355"/>
      <c r="H94" s="355"/>
      <c r="I94" s="355"/>
      <c r="J94" s="355"/>
      <c r="K94" s="355"/>
      <c r="L94" s="355"/>
      <c r="M94" s="355"/>
      <c r="N94" s="355"/>
      <c r="O94" s="355"/>
      <c r="P94" s="355"/>
      <c r="Q94" s="354"/>
      <c r="R94" s="354"/>
      <c r="S94" s="354"/>
      <c r="T94" s="354"/>
      <c r="U94" s="354"/>
      <c r="V94" s="354"/>
      <c r="W94" s="354"/>
      <c r="X94" s="354"/>
      <c r="Y94" s="354"/>
      <c r="Z94" s="354"/>
      <c r="AA94" s="354"/>
      <c r="AB94" s="354"/>
      <c r="AC94" s="354"/>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row>
    <row r="95" spans="1:76" ht="16" customHeight="1" x14ac:dyDescent="0.35">
      <c r="A95" s="333" t="s">
        <v>47</v>
      </c>
      <c r="B95" s="222">
        <v>3</v>
      </c>
      <c r="C95" s="361"/>
      <c r="D95" s="361"/>
      <c r="E95" s="361"/>
      <c r="F95" s="361"/>
      <c r="G95" s="361"/>
      <c r="H95" s="361"/>
      <c r="I95" s="361"/>
      <c r="J95" s="361"/>
      <c r="K95" s="361"/>
      <c r="L95" s="361"/>
      <c r="M95" s="361"/>
      <c r="N95" s="361"/>
      <c r="O95" s="361"/>
      <c r="P95" s="361"/>
      <c r="Q95" s="354"/>
      <c r="R95" s="354"/>
      <c r="S95" s="354"/>
      <c r="T95" s="354"/>
      <c r="U95" s="354"/>
      <c r="V95" s="354"/>
      <c r="W95" s="354"/>
      <c r="X95" s="354"/>
      <c r="Y95" s="354"/>
      <c r="Z95" s="354"/>
      <c r="AA95" s="354"/>
      <c r="AB95" s="354"/>
      <c r="AC95" s="354"/>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row>
    <row r="96" spans="1:76" ht="16" customHeight="1" x14ac:dyDescent="0.35">
      <c r="A96" s="333" t="s">
        <v>50</v>
      </c>
      <c r="B96" s="222">
        <v>3</v>
      </c>
      <c r="C96" s="361"/>
      <c r="D96" s="361"/>
      <c r="E96" s="361"/>
      <c r="F96" s="361"/>
      <c r="G96" s="361"/>
      <c r="H96" s="361"/>
      <c r="I96" s="361"/>
      <c r="J96" s="361"/>
      <c r="K96" s="361"/>
      <c r="L96" s="361"/>
      <c r="M96" s="361"/>
      <c r="N96" s="361"/>
      <c r="O96" s="361"/>
      <c r="P96" s="361"/>
      <c r="Q96" s="354"/>
      <c r="R96" s="354"/>
      <c r="S96" s="354"/>
      <c r="T96" s="354"/>
      <c r="U96" s="354"/>
      <c r="V96" s="354"/>
      <c r="W96" s="354"/>
      <c r="X96" s="354"/>
      <c r="Y96" s="354"/>
      <c r="Z96" s="354"/>
      <c r="AA96" s="354"/>
      <c r="AB96" s="354"/>
      <c r="AC96" s="354"/>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row>
    <row r="97" spans="1:57" ht="16" customHeight="1" x14ac:dyDescent="0.35">
      <c r="A97" s="333" t="s">
        <v>51</v>
      </c>
      <c r="B97" s="222">
        <v>3</v>
      </c>
      <c r="C97" s="355"/>
      <c r="D97" s="355"/>
      <c r="E97" s="355"/>
      <c r="F97" s="355"/>
      <c r="G97" s="355"/>
      <c r="H97" s="355"/>
      <c r="I97" s="355"/>
      <c r="J97" s="355"/>
      <c r="K97" s="355"/>
      <c r="L97" s="355"/>
      <c r="M97" s="355"/>
      <c r="N97" s="355"/>
      <c r="O97" s="355"/>
      <c r="P97" s="355"/>
      <c r="Q97" s="354"/>
      <c r="R97" s="354"/>
      <c r="S97" s="354"/>
      <c r="T97" s="354"/>
      <c r="U97" s="354"/>
      <c r="V97" s="354"/>
      <c r="W97" s="354"/>
      <c r="X97" s="354"/>
      <c r="Y97" s="354"/>
      <c r="Z97" s="354"/>
      <c r="AA97" s="354"/>
      <c r="AB97" s="354"/>
      <c r="AC97" s="354"/>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row>
    <row r="98" spans="1:57" ht="16" customHeight="1" x14ac:dyDescent="0.35">
      <c r="A98" s="333" t="s">
        <v>52</v>
      </c>
      <c r="B98" s="222">
        <v>3</v>
      </c>
      <c r="C98" s="355"/>
      <c r="D98" s="355"/>
      <c r="E98" s="355"/>
      <c r="F98" s="355"/>
      <c r="G98" s="355"/>
      <c r="H98" s="355"/>
      <c r="I98" s="355"/>
      <c r="J98" s="355"/>
      <c r="K98" s="355"/>
      <c r="L98" s="355"/>
      <c r="M98" s="355"/>
      <c r="N98" s="355"/>
      <c r="O98" s="355"/>
      <c r="P98" s="355"/>
      <c r="Q98" s="354"/>
      <c r="R98" s="354"/>
      <c r="S98" s="354"/>
      <c r="T98" s="354"/>
      <c r="U98" s="354"/>
      <c r="V98" s="354"/>
      <c r="W98" s="354"/>
      <c r="X98" s="354"/>
      <c r="Y98" s="354"/>
      <c r="Z98" s="354"/>
      <c r="AA98" s="354"/>
      <c r="AB98" s="354"/>
      <c r="AC98" s="354"/>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row>
    <row r="99" spans="1:57" ht="16" customHeight="1" x14ac:dyDescent="0.35">
      <c r="A99" s="333" t="s">
        <v>53</v>
      </c>
      <c r="B99" s="219">
        <v>4</v>
      </c>
      <c r="C99" s="355"/>
      <c r="D99" s="355"/>
      <c r="E99" s="355"/>
      <c r="F99" s="355"/>
      <c r="G99" s="355"/>
      <c r="H99" s="355"/>
      <c r="I99" s="355"/>
      <c r="J99" s="355"/>
      <c r="K99" s="355"/>
      <c r="L99" s="355"/>
      <c r="M99" s="355"/>
      <c r="N99" s="355"/>
      <c r="O99" s="355"/>
      <c r="P99" s="355"/>
      <c r="Q99" s="354"/>
      <c r="R99" s="354"/>
      <c r="S99" s="354"/>
      <c r="T99" s="354"/>
      <c r="U99" s="354"/>
      <c r="V99" s="354"/>
      <c r="W99" s="354"/>
      <c r="X99" s="354"/>
      <c r="Y99" s="354"/>
      <c r="Z99" s="354"/>
      <c r="AA99" s="354"/>
      <c r="AB99" s="354"/>
      <c r="AC99" s="354"/>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row>
    <row r="100" spans="1:57" ht="16" customHeight="1" x14ac:dyDescent="0.35">
      <c r="A100" s="333" t="s">
        <v>54</v>
      </c>
      <c r="B100" s="219">
        <v>3</v>
      </c>
      <c r="C100" s="361"/>
      <c r="D100" s="361"/>
      <c r="E100" s="361"/>
      <c r="F100" s="361"/>
      <c r="G100" s="361"/>
      <c r="H100" s="361"/>
      <c r="I100" s="361"/>
      <c r="J100" s="361"/>
      <c r="K100" s="361"/>
      <c r="L100" s="361"/>
      <c r="M100" s="361"/>
      <c r="N100" s="361"/>
      <c r="O100" s="361"/>
      <c r="P100" s="361"/>
      <c r="Q100" s="354"/>
      <c r="R100" s="354"/>
      <c r="S100" s="354"/>
      <c r="T100" s="354"/>
      <c r="U100" s="354"/>
      <c r="V100" s="354"/>
      <c r="W100" s="354"/>
      <c r="X100" s="354"/>
      <c r="Y100" s="354"/>
      <c r="Z100" s="354"/>
      <c r="AA100" s="354"/>
      <c r="AB100" s="354"/>
      <c r="AC100" s="354"/>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row>
    <row r="101" spans="1:57" ht="16" customHeight="1" x14ac:dyDescent="0.35">
      <c r="A101" s="333" t="s">
        <v>55</v>
      </c>
      <c r="B101" s="219">
        <v>3</v>
      </c>
      <c r="C101" s="361"/>
      <c r="D101" s="361"/>
      <c r="E101" s="361"/>
      <c r="F101" s="361"/>
      <c r="G101" s="361"/>
      <c r="H101" s="361"/>
      <c r="I101" s="361"/>
      <c r="J101" s="361"/>
      <c r="K101" s="361"/>
      <c r="L101" s="361"/>
      <c r="M101" s="361"/>
      <c r="N101" s="361"/>
      <c r="O101" s="361"/>
      <c r="P101" s="361"/>
      <c r="Q101" s="354"/>
      <c r="R101" s="354"/>
      <c r="S101" s="354"/>
      <c r="T101" s="354"/>
      <c r="U101" s="354"/>
      <c r="V101" s="354"/>
      <c r="W101" s="354"/>
      <c r="X101" s="354"/>
      <c r="Y101" s="354"/>
      <c r="Z101" s="354"/>
      <c r="AA101" s="354"/>
      <c r="AB101" s="354"/>
      <c r="AC101" s="354"/>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row>
    <row r="102" spans="1:57" ht="16" customHeight="1" x14ac:dyDescent="0.35">
      <c r="A102" s="333" t="s">
        <v>56</v>
      </c>
      <c r="B102" s="219">
        <v>2</v>
      </c>
      <c r="C102" s="355"/>
      <c r="D102" s="355"/>
      <c r="E102" s="355"/>
      <c r="F102" s="355"/>
      <c r="G102" s="355"/>
      <c r="H102" s="355"/>
      <c r="I102" s="355"/>
      <c r="J102" s="355"/>
      <c r="K102" s="355"/>
      <c r="L102" s="355"/>
      <c r="M102" s="355"/>
      <c r="N102" s="355"/>
      <c r="O102" s="355"/>
      <c r="P102" s="355"/>
      <c r="Q102" s="354"/>
      <c r="R102" s="354"/>
      <c r="S102" s="354"/>
      <c r="T102" s="354"/>
      <c r="U102" s="354"/>
      <c r="V102" s="354"/>
      <c r="W102" s="354"/>
      <c r="X102" s="354"/>
      <c r="Y102" s="354"/>
      <c r="Z102" s="354"/>
      <c r="AA102" s="354"/>
      <c r="AB102" s="354"/>
      <c r="AC102" s="354"/>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row>
    <row r="103" spans="1:57" ht="16" customHeight="1" x14ac:dyDescent="0.35">
      <c r="A103" s="333" t="s">
        <v>57</v>
      </c>
      <c r="B103" s="219">
        <v>2</v>
      </c>
      <c r="C103" s="354"/>
      <c r="D103" s="354"/>
      <c r="E103" s="354"/>
      <c r="F103" s="354"/>
      <c r="G103" s="354"/>
      <c r="H103" s="354"/>
      <c r="I103" s="354"/>
      <c r="J103" s="354"/>
      <c r="K103" s="354"/>
      <c r="L103" s="354"/>
      <c r="M103" s="354"/>
      <c r="N103" s="354"/>
      <c r="O103" s="354"/>
      <c r="P103" s="354"/>
      <c r="Q103" s="354"/>
      <c r="R103" s="354"/>
      <c r="S103" s="354"/>
      <c r="T103" s="354"/>
      <c r="U103" s="354"/>
      <c r="V103" s="354"/>
      <c r="W103" s="354"/>
      <c r="X103" s="354"/>
      <c r="Y103" s="354"/>
      <c r="Z103" s="354"/>
      <c r="AA103" s="354"/>
      <c r="AB103" s="354"/>
      <c r="AC103" s="354"/>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row>
    <row r="104" spans="1:57" ht="16" customHeight="1" x14ac:dyDescent="0.35">
      <c r="A104" s="333" t="s">
        <v>58</v>
      </c>
      <c r="B104" s="219">
        <v>4</v>
      </c>
      <c r="C104" s="355"/>
      <c r="D104" s="355"/>
      <c r="E104" s="355"/>
      <c r="F104" s="355"/>
      <c r="G104" s="355"/>
      <c r="H104" s="355"/>
      <c r="I104" s="355"/>
      <c r="J104" s="355"/>
      <c r="K104" s="355"/>
      <c r="L104" s="355"/>
      <c r="M104" s="355"/>
      <c r="N104" s="355"/>
      <c r="O104" s="355"/>
      <c r="P104" s="355"/>
      <c r="Q104" s="354"/>
      <c r="R104" s="354"/>
      <c r="S104" s="354"/>
      <c r="T104" s="354"/>
      <c r="U104" s="354"/>
      <c r="V104" s="354"/>
      <c r="W104" s="354"/>
      <c r="X104" s="354"/>
      <c r="Y104" s="354"/>
      <c r="Z104" s="354"/>
      <c r="AA104" s="354"/>
      <c r="AB104" s="354"/>
      <c r="AC104" s="354"/>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row>
    <row r="105" spans="1:57" ht="16" customHeight="1" x14ac:dyDescent="0.35">
      <c r="A105" s="333" t="s">
        <v>59</v>
      </c>
      <c r="B105" s="219">
        <v>3</v>
      </c>
      <c r="C105" s="354"/>
      <c r="D105" s="354"/>
      <c r="E105" s="354"/>
      <c r="F105" s="354"/>
      <c r="G105" s="354"/>
      <c r="H105" s="354"/>
      <c r="I105" s="354"/>
      <c r="J105" s="354"/>
      <c r="K105" s="354"/>
      <c r="L105" s="354"/>
      <c r="M105" s="354"/>
      <c r="N105" s="354"/>
      <c r="O105" s="354"/>
      <c r="P105" s="354"/>
      <c r="Q105" s="354"/>
      <c r="R105" s="354"/>
      <c r="S105" s="354"/>
      <c r="T105" s="354"/>
      <c r="U105" s="354"/>
      <c r="V105" s="354"/>
      <c r="W105" s="354"/>
      <c r="X105" s="354"/>
      <c r="Y105" s="354"/>
      <c r="Z105" s="354"/>
      <c r="AA105" s="354"/>
      <c r="AB105" s="354"/>
      <c r="AC105" s="354"/>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row>
    <row r="106" spans="1:57" ht="16" customHeight="1" x14ac:dyDescent="0.35">
      <c r="A106" s="333" t="s">
        <v>60</v>
      </c>
      <c r="B106" s="219">
        <v>4</v>
      </c>
      <c r="C106" s="355"/>
      <c r="D106" s="355"/>
      <c r="E106" s="355"/>
      <c r="F106" s="355"/>
      <c r="G106" s="355"/>
      <c r="H106" s="355"/>
      <c r="I106" s="355"/>
      <c r="J106" s="355"/>
      <c r="K106" s="355"/>
      <c r="L106" s="355"/>
      <c r="M106" s="355"/>
      <c r="N106" s="355"/>
      <c r="O106" s="355"/>
      <c r="P106" s="355"/>
      <c r="Q106" s="354"/>
      <c r="R106" s="354"/>
      <c r="S106" s="354"/>
      <c r="T106" s="354"/>
      <c r="U106" s="354"/>
      <c r="V106" s="354"/>
      <c r="W106" s="354"/>
      <c r="X106" s="354"/>
      <c r="Y106" s="354"/>
      <c r="Z106" s="354"/>
      <c r="AA106" s="354"/>
      <c r="AB106" s="354"/>
      <c r="AC106" s="354"/>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row>
    <row r="107" spans="1:57" ht="16" customHeight="1" x14ac:dyDescent="0.35">
      <c r="A107" s="333" t="s">
        <v>61</v>
      </c>
      <c r="B107" s="219">
        <v>4</v>
      </c>
      <c r="C107" s="354"/>
      <c r="D107" s="354"/>
      <c r="E107" s="354"/>
      <c r="F107" s="354"/>
      <c r="G107" s="354"/>
      <c r="H107" s="354"/>
      <c r="I107" s="354"/>
      <c r="J107" s="354"/>
      <c r="K107" s="354"/>
      <c r="L107" s="354"/>
      <c r="M107" s="354"/>
      <c r="N107" s="354"/>
      <c r="O107" s="354"/>
      <c r="P107" s="354"/>
      <c r="Q107" s="354"/>
      <c r="R107" s="354"/>
      <c r="S107" s="354"/>
      <c r="T107" s="354"/>
      <c r="U107" s="354"/>
      <c r="V107" s="354"/>
      <c r="W107" s="354"/>
      <c r="X107" s="354"/>
      <c r="Y107" s="354"/>
      <c r="Z107" s="354"/>
      <c r="AA107" s="354"/>
      <c r="AB107" s="354"/>
      <c r="AC107" s="354"/>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row>
    <row r="108" spans="1:57" ht="16" customHeight="1" x14ac:dyDescent="0.35">
      <c r="A108" s="333" t="s">
        <v>62</v>
      </c>
      <c r="B108" s="219">
        <v>3</v>
      </c>
      <c r="C108" s="354"/>
      <c r="D108" s="354"/>
      <c r="E108" s="354"/>
      <c r="F108" s="354"/>
      <c r="G108" s="354"/>
      <c r="H108" s="354"/>
      <c r="I108" s="354"/>
      <c r="J108" s="354"/>
      <c r="K108" s="354"/>
      <c r="L108" s="354"/>
      <c r="M108" s="354"/>
      <c r="N108" s="354"/>
      <c r="O108" s="354"/>
      <c r="P108" s="354"/>
      <c r="Q108" s="354"/>
      <c r="R108" s="354"/>
      <c r="S108" s="354"/>
      <c r="T108" s="354"/>
      <c r="U108" s="354"/>
      <c r="V108" s="354"/>
      <c r="W108" s="354"/>
      <c r="X108" s="354"/>
      <c r="Y108" s="354"/>
      <c r="Z108" s="354"/>
      <c r="AA108" s="354"/>
      <c r="AB108" s="354"/>
      <c r="AC108" s="354"/>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row>
    <row r="109" spans="1:57" ht="16" customHeight="1" x14ac:dyDescent="0.35">
      <c r="A109" s="333" t="s">
        <v>63</v>
      </c>
      <c r="B109" s="219">
        <v>3</v>
      </c>
      <c r="C109" s="354"/>
      <c r="D109" s="354"/>
      <c r="E109" s="354"/>
      <c r="F109" s="354"/>
      <c r="G109" s="354"/>
      <c r="H109" s="354"/>
      <c r="I109" s="354"/>
      <c r="J109" s="354"/>
      <c r="K109" s="354"/>
      <c r="L109" s="354"/>
      <c r="M109" s="354"/>
      <c r="N109" s="354"/>
      <c r="O109" s="354"/>
      <c r="P109" s="354"/>
      <c r="Q109" s="354"/>
      <c r="R109" s="354"/>
      <c r="S109" s="354"/>
      <c r="T109" s="354"/>
      <c r="U109" s="354"/>
      <c r="V109" s="354"/>
      <c r="W109" s="354"/>
      <c r="X109" s="354"/>
      <c r="Y109" s="354"/>
      <c r="Z109" s="354"/>
      <c r="AA109" s="354"/>
      <c r="AB109" s="354"/>
      <c r="AC109" s="354"/>
    </row>
    <row r="110" spans="1:57" ht="16" customHeight="1" x14ac:dyDescent="0.35">
      <c r="A110" s="333" t="s">
        <v>64</v>
      </c>
      <c r="B110" s="219">
        <v>2</v>
      </c>
      <c r="C110" s="354"/>
      <c r="D110" s="354"/>
      <c r="E110" s="354"/>
      <c r="F110" s="354"/>
      <c r="G110" s="354"/>
      <c r="H110" s="354"/>
      <c r="I110" s="354"/>
      <c r="J110" s="354"/>
      <c r="K110" s="354"/>
      <c r="L110" s="354"/>
      <c r="M110" s="354"/>
      <c r="N110" s="354"/>
      <c r="O110" s="354"/>
      <c r="P110" s="354"/>
      <c r="Q110" s="354"/>
      <c r="R110" s="354"/>
      <c r="S110" s="354"/>
      <c r="T110" s="354"/>
      <c r="U110" s="354"/>
      <c r="V110" s="354"/>
      <c r="W110" s="354"/>
      <c r="X110" s="354"/>
      <c r="Y110" s="354"/>
      <c r="Z110" s="354"/>
      <c r="AA110" s="354"/>
      <c r="AB110" s="354"/>
      <c r="AC110" s="354"/>
    </row>
    <row r="111" spans="1:57" ht="16" customHeight="1" x14ac:dyDescent="0.35">
      <c r="A111" s="333" t="s">
        <v>65</v>
      </c>
      <c r="B111" s="219">
        <v>3</v>
      </c>
      <c r="C111" s="354"/>
      <c r="D111" s="354"/>
      <c r="E111" s="354"/>
      <c r="F111" s="354"/>
      <c r="G111" s="354"/>
      <c r="H111" s="354"/>
      <c r="I111" s="354"/>
      <c r="J111" s="354"/>
      <c r="K111" s="354"/>
      <c r="L111" s="354"/>
      <c r="M111" s="354"/>
      <c r="N111" s="354"/>
      <c r="O111" s="354"/>
      <c r="P111" s="354"/>
      <c r="Q111" s="354"/>
      <c r="R111" s="354"/>
      <c r="S111" s="354"/>
      <c r="T111" s="354"/>
      <c r="U111" s="354"/>
      <c r="V111" s="354"/>
      <c r="W111" s="354"/>
      <c r="X111" s="354"/>
      <c r="Y111" s="354"/>
      <c r="Z111" s="354"/>
      <c r="AA111" s="354"/>
      <c r="AB111" s="354"/>
      <c r="AC111" s="354"/>
    </row>
    <row r="112" spans="1:57" ht="16" customHeight="1" x14ac:dyDescent="0.35">
      <c r="A112" s="333" t="s">
        <v>66</v>
      </c>
      <c r="B112" s="219">
        <v>2</v>
      </c>
      <c r="C112" s="354"/>
      <c r="D112" s="354"/>
      <c r="E112" s="354"/>
      <c r="F112" s="354"/>
      <c r="G112" s="354"/>
      <c r="H112" s="354"/>
      <c r="I112" s="354"/>
      <c r="J112" s="354"/>
      <c r="K112" s="354"/>
      <c r="L112" s="354"/>
      <c r="M112" s="354"/>
      <c r="N112" s="354"/>
      <c r="O112" s="354"/>
      <c r="P112" s="354"/>
      <c r="Q112" s="354"/>
      <c r="R112" s="354"/>
      <c r="S112" s="354"/>
      <c r="T112" s="354"/>
      <c r="U112" s="354"/>
      <c r="V112" s="354"/>
      <c r="W112" s="354"/>
      <c r="X112" s="354"/>
      <c r="Y112" s="354"/>
      <c r="Z112" s="354"/>
      <c r="AA112" s="354"/>
      <c r="AB112" s="354"/>
      <c r="AC112" s="354"/>
    </row>
    <row r="113" spans="1:29" ht="16" customHeight="1" x14ac:dyDescent="0.35">
      <c r="A113" s="333" t="s">
        <v>67</v>
      </c>
      <c r="B113" s="219">
        <v>4</v>
      </c>
      <c r="C113" s="354"/>
      <c r="D113" s="354"/>
      <c r="E113" s="354"/>
      <c r="F113" s="354"/>
      <c r="G113" s="354"/>
      <c r="H113" s="354"/>
      <c r="I113" s="354"/>
      <c r="J113" s="354"/>
      <c r="K113" s="354"/>
      <c r="L113" s="354"/>
      <c r="M113" s="354"/>
      <c r="N113" s="354"/>
      <c r="O113" s="354"/>
      <c r="P113" s="354"/>
      <c r="Q113" s="354"/>
      <c r="R113" s="354"/>
      <c r="S113" s="354"/>
      <c r="T113" s="354"/>
      <c r="U113" s="354"/>
      <c r="V113" s="354"/>
      <c r="W113" s="354"/>
      <c r="X113" s="354"/>
      <c r="Y113" s="354"/>
      <c r="Z113" s="354"/>
      <c r="AA113" s="354"/>
      <c r="AB113" s="354"/>
      <c r="AC113" s="354"/>
    </row>
    <row r="114" spans="1:29" ht="16" customHeight="1" x14ac:dyDescent="0.35">
      <c r="A114" s="333" t="s">
        <v>68</v>
      </c>
      <c r="B114" s="219">
        <v>4</v>
      </c>
      <c r="C114" s="354"/>
      <c r="D114" s="354"/>
      <c r="E114" s="354"/>
      <c r="F114" s="354"/>
      <c r="G114" s="354"/>
      <c r="H114" s="354"/>
      <c r="I114" s="354"/>
      <c r="J114" s="354"/>
      <c r="K114" s="354"/>
      <c r="L114" s="354"/>
      <c r="M114" s="354"/>
      <c r="N114" s="354"/>
      <c r="O114" s="354"/>
      <c r="P114" s="354"/>
      <c r="Q114" s="354"/>
      <c r="R114" s="354"/>
      <c r="S114" s="354"/>
      <c r="T114" s="354"/>
      <c r="U114" s="354"/>
      <c r="V114" s="354"/>
      <c r="W114" s="354"/>
      <c r="X114" s="354"/>
      <c r="Y114" s="354"/>
      <c r="Z114" s="354"/>
      <c r="AA114" s="354"/>
      <c r="AB114" s="354"/>
      <c r="AC114" s="354"/>
    </row>
    <row r="115" spans="1:29" ht="16" customHeight="1" x14ac:dyDescent="0.35">
      <c r="A115" s="333" t="s">
        <v>69</v>
      </c>
      <c r="B115" s="219">
        <v>3</v>
      </c>
      <c r="C115" s="354"/>
      <c r="D115" s="354"/>
      <c r="E115" s="354"/>
      <c r="F115" s="354"/>
      <c r="G115" s="354"/>
      <c r="H115" s="354"/>
      <c r="I115" s="354"/>
      <c r="J115" s="354"/>
      <c r="K115" s="354"/>
      <c r="L115" s="354"/>
      <c r="M115" s="354"/>
      <c r="N115" s="354"/>
      <c r="O115" s="354"/>
      <c r="P115" s="354"/>
      <c r="Q115" s="354"/>
      <c r="R115" s="354"/>
      <c r="S115" s="354"/>
      <c r="T115" s="354"/>
      <c r="U115" s="354"/>
      <c r="V115" s="354"/>
      <c r="W115" s="354"/>
      <c r="X115" s="354"/>
      <c r="Y115" s="354"/>
      <c r="Z115" s="354"/>
      <c r="AA115" s="354"/>
      <c r="AB115" s="354"/>
      <c r="AC115" s="354"/>
    </row>
    <row r="116" spans="1:29" ht="16" customHeight="1" x14ac:dyDescent="0.35">
      <c r="A116" s="333" t="s">
        <v>70</v>
      </c>
      <c r="B116" s="219">
        <v>4</v>
      </c>
      <c r="C116" s="354"/>
      <c r="D116" s="354"/>
      <c r="E116" s="354"/>
      <c r="F116" s="354"/>
      <c r="G116" s="354"/>
      <c r="H116" s="354"/>
      <c r="I116" s="354"/>
      <c r="J116" s="354"/>
      <c r="K116" s="354"/>
      <c r="L116" s="354"/>
      <c r="M116" s="354"/>
      <c r="N116" s="354"/>
      <c r="O116" s="354"/>
      <c r="P116" s="354"/>
      <c r="Q116" s="354"/>
      <c r="R116" s="354"/>
      <c r="S116" s="354"/>
      <c r="T116" s="354"/>
      <c r="U116" s="354"/>
      <c r="V116" s="354"/>
      <c r="W116" s="354"/>
      <c r="X116" s="354"/>
      <c r="Y116" s="354"/>
      <c r="Z116" s="354"/>
      <c r="AA116" s="354"/>
      <c r="AB116" s="354"/>
      <c r="AC116" s="354"/>
    </row>
    <row r="117" spans="1:29" ht="16" customHeight="1" x14ac:dyDescent="0.35">
      <c r="A117" s="333" t="s">
        <v>71</v>
      </c>
      <c r="B117" s="219">
        <v>3</v>
      </c>
      <c r="C117" s="354"/>
      <c r="D117" s="354"/>
      <c r="E117" s="354"/>
      <c r="F117" s="354"/>
      <c r="G117" s="354"/>
      <c r="H117" s="354"/>
      <c r="I117" s="354"/>
      <c r="J117" s="354"/>
      <c r="K117" s="354"/>
      <c r="L117" s="354"/>
      <c r="M117" s="354"/>
      <c r="N117" s="354"/>
      <c r="O117" s="354"/>
      <c r="P117" s="354"/>
      <c r="Q117" s="354"/>
      <c r="R117" s="354"/>
      <c r="S117" s="354"/>
      <c r="T117" s="354"/>
      <c r="U117" s="354"/>
      <c r="V117" s="354"/>
      <c r="W117" s="354"/>
      <c r="X117" s="354"/>
      <c r="Y117" s="354"/>
      <c r="Z117" s="354"/>
      <c r="AA117" s="354"/>
      <c r="AB117" s="354"/>
      <c r="AC117" s="354"/>
    </row>
    <row r="118" spans="1:29" ht="16" customHeight="1" x14ac:dyDescent="0.35">
      <c r="A118" s="333" t="s">
        <v>72</v>
      </c>
      <c r="B118" s="219">
        <v>3</v>
      </c>
      <c r="C118" s="354"/>
      <c r="D118" s="354"/>
      <c r="E118" s="354"/>
      <c r="F118" s="354"/>
      <c r="G118" s="354"/>
      <c r="H118" s="354"/>
      <c r="I118" s="354"/>
      <c r="J118" s="354"/>
      <c r="K118" s="354"/>
      <c r="L118" s="354"/>
      <c r="M118" s="354"/>
      <c r="N118" s="354"/>
      <c r="O118" s="354"/>
      <c r="P118" s="354"/>
      <c r="Q118" s="354"/>
      <c r="R118" s="354"/>
      <c r="S118" s="354"/>
      <c r="T118" s="354"/>
      <c r="U118" s="354"/>
      <c r="V118" s="354"/>
      <c r="W118" s="354"/>
      <c r="X118" s="354"/>
      <c r="Y118" s="354"/>
      <c r="Z118" s="354"/>
      <c r="AA118" s="354"/>
      <c r="AB118" s="354"/>
      <c r="AC118" s="354"/>
    </row>
    <row r="119" spans="1:29" x14ac:dyDescent="0.35">
      <c r="A119" s="57" t="s">
        <v>73</v>
      </c>
      <c r="B119" s="223">
        <f>AVERAGEIF(B85:B118,"&gt;0")</f>
        <v>3.0294117647058822</v>
      </c>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x14ac:dyDescent="0.35">
      <c r="A120" s="57" t="s">
        <v>75</v>
      </c>
      <c r="B120" s="223">
        <f>AVERAGEIF(B85:B98,"&gt;0")</f>
        <v>2.8571428571428572</v>
      </c>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x14ac:dyDescent="0.35">
      <c r="A121" s="57" t="s">
        <v>77</v>
      </c>
      <c r="B121" s="223">
        <f>AVERAGEIF(B99:B118,"&gt;0")</f>
        <v>3.15</v>
      </c>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x14ac:dyDescent="0.35">
      <c r="A122" s="57"/>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x14ac:dyDescent="0.35">
      <c r="A123" s="220" t="s">
        <v>30</v>
      </c>
      <c r="B123" s="440" t="s">
        <v>85</v>
      </c>
      <c r="C123" s="440"/>
      <c r="D123" s="440"/>
      <c r="E123" s="440"/>
      <c r="F123" s="440"/>
      <c r="G123" s="440"/>
      <c r="H123" s="440"/>
      <c r="I123" s="440"/>
      <c r="J123" s="440"/>
      <c r="K123" s="440"/>
      <c r="L123" s="440"/>
      <c r="M123" s="440"/>
      <c r="N123" s="440"/>
      <c r="O123" s="440"/>
      <c r="P123" s="440"/>
      <c r="Q123" s="2"/>
      <c r="R123" s="2"/>
      <c r="S123" s="2"/>
      <c r="T123" s="2"/>
      <c r="U123" s="2"/>
      <c r="V123" s="2"/>
      <c r="W123" s="2"/>
      <c r="X123" s="2"/>
      <c r="Y123" s="2"/>
      <c r="Z123" s="2"/>
      <c r="AA123" s="2"/>
      <c r="AB123" s="2"/>
      <c r="AC123" s="2"/>
    </row>
    <row r="124" spans="1:29" x14ac:dyDescent="0.35">
      <c r="A124" s="220"/>
      <c r="B124" s="224" t="s">
        <v>86</v>
      </c>
      <c r="C124" s="360"/>
      <c r="D124" s="360"/>
      <c r="E124" s="360"/>
      <c r="F124" s="360"/>
      <c r="G124" s="360"/>
      <c r="H124" s="360"/>
      <c r="I124" s="360"/>
      <c r="J124" s="360"/>
      <c r="K124" s="360"/>
      <c r="L124" s="360"/>
      <c r="M124" s="360"/>
      <c r="N124" s="360"/>
      <c r="O124" s="360"/>
      <c r="P124" s="360"/>
      <c r="Q124" s="221"/>
      <c r="R124" s="221"/>
      <c r="S124" s="221"/>
      <c r="T124" s="221"/>
      <c r="U124" s="221"/>
      <c r="V124" s="221"/>
      <c r="W124" s="221"/>
      <c r="X124" s="221"/>
      <c r="Y124" s="221"/>
      <c r="Z124" s="221"/>
      <c r="AA124" s="221"/>
      <c r="AB124" s="221"/>
      <c r="AC124" s="221"/>
    </row>
    <row r="125" spans="1:29" ht="16" customHeight="1" x14ac:dyDescent="0.35">
      <c r="A125" s="333" t="s">
        <v>20</v>
      </c>
      <c r="B125" s="222">
        <v>1</v>
      </c>
      <c r="C125" s="355"/>
      <c r="D125" s="355"/>
      <c r="E125" s="355"/>
      <c r="F125" s="355"/>
      <c r="G125" s="355"/>
      <c r="H125" s="355"/>
      <c r="I125" s="355"/>
      <c r="J125" s="355"/>
      <c r="K125" s="355"/>
      <c r="L125" s="355"/>
      <c r="M125" s="355"/>
      <c r="N125" s="355"/>
      <c r="O125" s="355"/>
      <c r="P125" s="355"/>
      <c r="Q125" s="363" t="s">
        <v>30</v>
      </c>
      <c r="R125" s="229">
        <v>2018</v>
      </c>
      <c r="S125" s="229">
        <v>2021</v>
      </c>
      <c r="T125" s="357"/>
      <c r="U125" s="357"/>
      <c r="V125" s="357"/>
      <c r="W125" s="357"/>
      <c r="X125" s="357"/>
      <c r="Y125" s="357"/>
      <c r="Z125" s="357"/>
      <c r="AA125" s="357"/>
      <c r="AB125" s="357"/>
      <c r="AC125" s="357"/>
    </row>
    <row r="126" spans="1:29" ht="16" customHeight="1" x14ac:dyDescent="0.35">
      <c r="A126" s="333" t="s">
        <v>21</v>
      </c>
      <c r="B126" s="222">
        <v>3</v>
      </c>
      <c r="C126" s="361"/>
      <c r="D126" s="361"/>
      <c r="E126" s="361"/>
      <c r="F126" s="361"/>
      <c r="G126" s="361"/>
      <c r="H126" s="361"/>
      <c r="I126" s="361"/>
      <c r="J126" s="361"/>
      <c r="K126" s="361"/>
      <c r="L126" s="361"/>
      <c r="M126" s="361"/>
      <c r="N126" s="361"/>
      <c r="O126" s="361"/>
      <c r="P126" s="361"/>
      <c r="Q126" s="229" t="s">
        <v>74</v>
      </c>
      <c r="R126" s="230">
        <v>3</v>
      </c>
      <c r="S126" s="359">
        <f>B159</f>
        <v>2.9696969696969697</v>
      </c>
      <c r="T126" s="354"/>
      <c r="U126" s="354"/>
      <c r="V126" s="354"/>
      <c r="W126" s="354"/>
      <c r="X126" s="354"/>
      <c r="Y126" s="354"/>
      <c r="Z126" s="354"/>
      <c r="AA126" s="354"/>
      <c r="AB126" s="354"/>
      <c r="AC126" s="354"/>
    </row>
    <row r="127" spans="1:29" ht="16" customHeight="1" x14ac:dyDescent="0.35">
      <c r="A127" s="333" t="s">
        <v>23</v>
      </c>
      <c r="B127" s="222">
        <v>3</v>
      </c>
      <c r="C127" s="354"/>
      <c r="D127" s="354"/>
      <c r="E127" s="354"/>
      <c r="F127" s="354"/>
      <c r="G127" s="354"/>
      <c r="H127" s="354"/>
      <c r="I127" s="354"/>
      <c r="J127" s="354"/>
      <c r="K127" s="354"/>
      <c r="L127" s="354"/>
      <c r="M127" s="354"/>
      <c r="N127" s="354"/>
      <c r="O127" s="354"/>
      <c r="P127" s="354"/>
      <c r="Q127" s="229" t="s">
        <v>76</v>
      </c>
      <c r="R127" s="230">
        <v>3.5384615384615383</v>
      </c>
      <c r="S127" s="359">
        <f>B160</f>
        <v>3.1428571428571428</v>
      </c>
      <c r="T127" s="357"/>
      <c r="U127" s="357"/>
      <c r="V127" s="357"/>
      <c r="W127" s="357"/>
      <c r="X127" s="357"/>
      <c r="Y127" s="357"/>
      <c r="Z127" s="357"/>
      <c r="AA127" s="357"/>
      <c r="AB127" s="357"/>
      <c r="AC127" s="357"/>
    </row>
    <row r="128" spans="1:29" ht="16" customHeight="1" x14ac:dyDescent="0.35">
      <c r="A128" s="333" t="s">
        <v>26</v>
      </c>
      <c r="B128" s="222">
        <v>2</v>
      </c>
      <c r="C128" s="354"/>
      <c r="D128" s="354"/>
      <c r="E128" s="354"/>
      <c r="F128" s="354"/>
      <c r="G128" s="354"/>
      <c r="H128" s="354"/>
      <c r="I128" s="354"/>
      <c r="J128" s="354"/>
      <c r="K128" s="354"/>
      <c r="L128" s="354"/>
      <c r="M128" s="354"/>
      <c r="N128" s="354"/>
      <c r="O128" s="354"/>
      <c r="P128" s="354"/>
      <c r="Q128" s="229" t="s">
        <v>78</v>
      </c>
      <c r="R128" s="230">
        <v>2.6111111111111112</v>
      </c>
      <c r="S128" s="359">
        <f>B161</f>
        <v>2.8421052631578947</v>
      </c>
      <c r="T128" s="357"/>
      <c r="U128" s="357"/>
      <c r="V128" s="357"/>
      <c r="W128" s="357"/>
      <c r="X128" s="357"/>
      <c r="Y128" s="357"/>
      <c r="Z128" s="357"/>
      <c r="AA128" s="357"/>
      <c r="AB128" s="357"/>
      <c r="AC128" s="357"/>
    </row>
    <row r="129" spans="1:29" ht="16" customHeight="1" x14ac:dyDescent="0.35">
      <c r="A129" s="333" t="s">
        <v>29</v>
      </c>
      <c r="B129" s="222">
        <v>3</v>
      </c>
      <c r="C129" s="361"/>
      <c r="D129" s="361"/>
      <c r="E129" s="361"/>
      <c r="F129" s="361"/>
      <c r="G129" s="361"/>
      <c r="H129" s="361"/>
      <c r="I129" s="361"/>
      <c r="J129" s="361"/>
      <c r="K129" s="361"/>
      <c r="L129" s="361"/>
      <c r="M129" s="361"/>
      <c r="N129" s="361"/>
      <c r="O129" s="361"/>
      <c r="P129" s="361"/>
      <c r="Q129" s="354"/>
      <c r="R129" s="354"/>
      <c r="S129" s="354"/>
      <c r="T129" s="354"/>
      <c r="U129" s="354"/>
      <c r="V129" s="354"/>
      <c r="W129" s="354"/>
      <c r="X129" s="354"/>
      <c r="Y129" s="354"/>
      <c r="Z129" s="354"/>
      <c r="AA129" s="354"/>
      <c r="AB129" s="354"/>
      <c r="AC129" s="354"/>
    </row>
    <row r="130" spans="1:29" ht="16" customHeight="1" x14ac:dyDescent="0.35">
      <c r="A130" s="333" t="s">
        <v>32</v>
      </c>
      <c r="B130" s="222">
        <v>3</v>
      </c>
      <c r="C130" s="355"/>
      <c r="D130" s="355"/>
      <c r="E130" s="355"/>
      <c r="F130" s="355"/>
      <c r="G130" s="355"/>
      <c r="H130" s="355"/>
      <c r="I130" s="355"/>
      <c r="J130" s="355"/>
      <c r="K130" s="355"/>
      <c r="L130" s="355"/>
      <c r="M130" s="355"/>
      <c r="N130" s="355"/>
      <c r="O130" s="355"/>
      <c r="P130" s="355"/>
      <c r="Q130" s="354"/>
      <c r="R130" s="354"/>
      <c r="S130" s="354"/>
      <c r="T130" s="354"/>
      <c r="U130" s="354"/>
      <c r="V130" s="354"/>
      <c r="W130" s="354"/>
      <c r="X130" s="354"/>
      <c r="Y130" s="354"/>
      <c r="Z130" s="354"/>
      <c r="AA130" s="354"/>
      <c r="AB130" s="354"/>
      <c r="AC130" s="354"/>
    </row>
    <row r="131" spans="1:29" ht="16" customHeight="1" x14ac:dyDescent="0.35">
      <c r="A131" s="333" t="s">
        <v>35</v>
      </c>
      <c r="B131" s="222">
        <v>3</v>
      </c>
      <c r="C131" s="361"/>
      <c r="D131" s="361"/>
      <c r="E131" s="361"/>
      <c r="F131" s="361"/>
      <c r="G131" s="361"/>
      <c r="H131" s="361"/>
      <c r="I131" s="361"/>
      <c r="J131" s="361"/>
      <c r="K131" s="361"/>
      <c r="L131" s="361"/>
      <c r="M131" s="361"/>
      <c r="N131" s="361"/>
      <c r="O131" s="361"/>
      <c r="P131" s="361"/>
      <c r="Q131" s="354"/>
      <c r="R131" s="354"/>
      <c r="S131" s="354"/>
      <c r="T131" s="354"/>
      <c r="U131" s="354"/>
      <c r="V131" s="354"/>
      <c r="W131" s="354"/>
      <c r="X131" s="354"/>
      <c r="Y131" s="354"/>
      <c r="Z131" s="354"/>
      <c r="AA131" s="354"/>
      <c r="AB131" s="354"/>
      <c r="AC131" s="354"/>
    </row>
    <row r="132" spans="1:29" ht="16" customHeight="1" x14ac:dyDescent="0.35">
      <c r="A132" s="333" t="s">
        <v>38</v>
      </c>
      <c r="B132" s="222">
        <v>5</v>
      </c>
      <c r="C132" s="355"/>
      <c r="D132" s="355"/>
      <c r="E132" s="355"/>
      <c r="F132" s="355"/>
      <c r="G132" s="355"/>
      <c r="H132" s="355"/>
      <c r="I132" s="355"/>
      <c r="J132" s="355"/>
      <c r="K132" s="355"/>
      <c r="L132" s="355"/>
      <c r="M132" s="355"/>
      <c r="N132" s="355"/>
      <c r="O132" s="355"/>
      <c r="P132" s="355"/>
      <c r="Q132" s="354"/>
      <c r="R132" s="354"/>
      <c r="S132" s="354"/>
      <c r="T132" s="354"/>
      <c r="U132" s="354"/>
      <c r="V132" s="354"/>
      <c r="W132" s="354"/>
      <c r="X132" s="354"/>
      <c r="Y132" s="354"/>
      <c r="Z132" s="354"/>
      <c r="AA132" s="354"/>
      <c r="AB132" s="354"/>
      <c r="AC132" s="354"/>
    </row>
    <row r="133" spans="1:29" ht="16" customHeight="1" x14ac:dyDescent="0.35">
      <c r="A133" s="333" t="s">
        <v>41</v>
      </c>
      <c r="B133" s="222">
        <v>3</v>
      </c>
      <c r="C133" s="355"/>
      <c r="D133" s="355"/>
      <c r="E133" s="355"/>
      <c r="F133" s="355"/>
      <c r="G133" s="355"/>
      <c r="H133" s="355"/>
      <c r="I133" s="355"/>
      <c r="J133" s="355"/>
      <c r="K133" s="355"/>
      <c r="L133" s="355"/>
      <c r="M133" s="355"/>
      <c r="N133" s="355"/>
      <c r="O133" s="355"/>
      <c r="P133" s="355"/>
      <c r="Q133" s="354"/>
      <c r="R133" s="354"/>
      <c r="S133" s="354"/>
      <c r="T133" s="354"/>
      <c r="U133" s="354"/>
      <c r="V133" s="354"/>
      <c r="W133" s="354"/>
      <c r="X133" s="354"/>
      <c r="Y133" s="354"/>
      <c r="Z133" s="354"/>
      <c r="AA133" s="354"/>
      <c r="AB133" s="354"/>
      <c r="AC133" s="354"/>
    </row>
    <row r="134" spans="1:29" ht="16" customHeight="1" x14ac:dyDescent="0.35">
      <c r="A134" s="333" t="s">
        <v>44</v>
      </c>
      <c r="B134" s="222">
        <v>4</v>
      </c>
      <c r="C134" s="355"/>
      <c r="D134" s="355"/>
      <c r="E134" s="355"/>
      <c r="F134" s="355"/>
      <c r="G134" s="355"/>
      <c r="H134" s="355"/>
      <c r="I134" s="355"/>
      <c r="J134" s="355"/>
      <c r="K134" s="355"/>
      <c r="L134" s="355"/>
      <c r="M134" s="355"/>
      <c r="N134" s="355"/>
      <c r="O134" s="355"/>
      <c r="P134" s="355"/>
      <c r="Q134" s="354"/>
      <c r="R134" s="354"/>
      <c r="S134" s="354"/>
      <c r="T134" s="354"/>
      <c r="U134" s="354"/>
      <c r="V134" s="354"/>
      <c r="W134" s="354"/>
      <c r="X134" s="354"/>
      <c r="Y134" s="354"/>
      <c r="Z134" s="354"/>
      <c r="AA134" s="354"/>
      <c r="AB134" s="354"/>
      <c r="AC134" s="354"/>
    </row>
    <row r="135" spans="1:29" ht="16" customHeight="1" x14ac:dyDescent="0.35">
      <c r="A135" s="333" t="s">
        <v>47</v>
      </c>
      <c r="B135" s="222">
        <v>3</v>
      </c>
      <c r="C135" s="361"/>
      <c r="D135" s="361"/>
      <c r="E135" s="361"/>
      <c r="F135" s="361"/>
      <c r="G135" s="361"/>
      <c r="H135" s="361"/>
      <c r="I135" s="361"/>
      <c r="J135" s="361"/>
      <c r="K135" s="361"/>
      <c r="L135" s="361"/>
      <c r="M135" s="361"/>
      <c r="N135" s="361"/>
      <c r="O135" s="361"/>
      <c r="P135" s="361"/>
      <c r="Q135" s="354"/>
      <c r="R135" s="354"/>
      <c r="S135" s="354"/>
      <c r="T135" s="354"/>
      <c r="U135" s="354"/>
      <c r="V135" s="354"/>
      <c r="W135" s="354"/>
      <c r="X135" s="354"/>
      <c r="Y135" s="354"/>
      <c r="Z135" s="354"/>
      <c r="AA135" s="354"/>
      <c r="AB135" s="354"/>
      <c r="AC135" s="354"/>
    </row>
    <row r="136" spans="1:29" ht="16" customHeight="1" x14ac:dyDescent="0.35">
      <c r="A136" s="333" t="s">
        <v>50</v>
      </c>
      <c r="B136" s="222">
        <v>3</v>
      </c>
      <c r="C136" s="361"/>
      <c r="D136" s="361"/>
      <c r="E136" s="361"/>
      <c r="F136" s="361"/>
      <c r="G136" s="361"/>
      <c r="H136" s="361"/>
      <c r="I136" s="361"/>
      <c r="J136" s="361"/>
      <c r="K136" s="361"/>
      <c r="L136" s="361"/>
      <c r="M136" s="361"/>
      <c r="N136" s="361"/>
      <c r="O136" s="361"/>
      <c r="P136" s="361"/>
      <c r="Q136" s="354"/>
      <c r="R136" s="354"/>
      <c r="S136" s="354"/>
      <c r="T136" s="354"/>
      <c r="U136" s="354"/>
      <c r="V136" s="354"/>
      <c r="W136" s="354"/>
      <c r="X136" s="354"/>
      <c r="Y136" s="354"/>
      <c r="Z136" s="354"/>
      <c r="AA136" s="354"/>
      <c r="AB136" s="354"/>
      <c r="AC136" s="354"/>
    </row>
    <row r="137" spans="1:29" ht="16" customHeight="1" x14ac:dyDescent="0.35">
      <c r="A137" s="333" t="s">
        <v>51</v>
      </c>
      <c r="B137" s="222">
        <v>4</v>
      </c>
      <c r="C137" s="355"/>
      <c r="D137" s="355"/>
      <c r="E137" s="355"/>
      <c r="F137" s="355"/>
      <c r="G137" s="355"/>
      <c r="H137" s="355"/>
      <c r="I137" s="355"/>
      <c r="J137" s="355"/>
      <c r="K137" s="355"/>
      <c r="L137" s="355"/>
      <c r="M137" s="355"/>
      <c r="N137" s="355"/>
      <c r="O137" s="355"/>
      <c r="P137" s="355"/>
      <c r="Q137" s="354"/>
      <c r="R137" s="354"/>
      <c r="S137" s="354"/>
      <c r="T137" s="354"/>
      <c r="U137" s="354"/>
      <c r="V137" s="354"/>
      <c r="W137" s="354"/>
      <c r="X137" s="354"/>
      <c r="Y137" s="354"/>
      <c r="Z137" s="354"/>
      <c r="AA137" s="354"/>
      <c r="AB137" s="354"/>
      <c r="AC137" s="354"/>
    </row>
    <row r="138" spans="1:29" ht="16" customHeight="1" x14ac:dyDescent="0.35">
      <c r="A138" s="333" t="s">
        <v>52</v>
      </c>
      <c r="B138" s="222">
        <v>4</v>
      </c>
      <c r="C138" s="355"/>
      <c r="D138" s="355"/>
      <c r="E138" s="355"/>
      <c r="F138" s="355"/>
      <c r="G138" s="355"/>
      <c r="H138" s="355"/>
      <c r="I138" s="355"/>
      <c r="J138" s="355"/>
      <c r="K138" s="355"/>
      <c r="L138" s="355"/>
      <c r="M138" s="355"/>
      <c r="N138" s="355"/>
      <c r="O138" s="355"/>
      <c r="P138" s="355"/>
      <c r="Q138" s="354"/>
      <c r="R138" s="354"/>
      <c r="S138" s="354"/>
      <c r="T138" s="354"/>
      <c r="U138" s="354"/>
      <c r="V138" s="354"/>
      <c r="W138" s="354"/>
      <c r="X138" s="354"/>
      <c r="Y138" s="354"/>
      <c r="Z138" s="354"/>
      <c r="AA138" s="354"/>
      <c r="AB138" s="354"/>
      <c r="AC138" s="354"/>
    </row>
    <row r="139" spans="1:29" ht="16" customHeight="1" x14ac:dyDescent="0.35">
      <c r="A139" s="333" t="s">
        <v>53</v>
      </c>
      <c r="B139" s="219">
        <v>2</v>
      </c>
      <c r="C139" s="355"/>
      <c r="D139" s="355"/>
      <c r="E139" s="355"/>
      <c r="F139" s="355"/>
      <c r="G139" s="355"/>
      <c r="H139" s="355"/>
      <c r="I139" s="355"/>
      <c r="J139" s="355"/>
      <c r="K139" s="355"/>
      <c r="L139" s="355"/>
      <c r="M139" s="355"/>
      <c r="N139" s="355"/>
      <c r="O139" s="355"/>
      <c r="P139" s="355"/>
      <c r="Q139" s="354"/>
      <c r="R139" s="354"/>
      <c r="S139" s="354"/>
      <c r="T139" s="354"/>
      <c r="U139" s="354"/>
      <c r="V139" s="354"/>
      <c r="W139" s="354"/>
      <c r="X139" s="354"/>
      <c r="Y139" s="354"/>
      <c r="Z139" s="354"/>
      <c r="AA139" s="354"/>
      <c r="AB139" s="354"/>
      <c r="AC139" s="354"/>
    </row>
    <row r="140" spans="1:29" ht="16" customHeight="1" x14ac:dyDescent="0.35">
      <c r="A140" s="333" t="s">
        <v>54</v>
      </c>
      <c r="B140" s="219">
        <v>2</v>
      </c>
      <c r="C140" s="361"/>
      <c r="D140" s="361"/>
      <c r="E140" s="361"/>
      <c r="F140" s="361"/>
      <c r="G140" s="361"/>
      <c r="H140" s="361"/>
      <c r="I140" s="361"/>
      <c r="J140" s="361"/>
      <c r="K140" s="361"/>
      <c r="L140" s="361"/>
      <c r="M140" s="361"/>
      <c r="N140" s="361"/>
      <c r="O140" s="361"/>
      <c r="P140" s="361"/>
      <c r="Q140" s="354"/>
      <c r="R140" s="354"/>
      <c r="S140" s="354"/>
      <c r="T140" s="354"/>
      <c r="U140" s="354"/>
      <c r="V140" s="354"/>
      <c r="W140" s="354"/>
      <c r="X140" s="354"/>
      <c r="Y140" s="354"/>
      <c r="Z140" s="354"/>
      <c r="AA140" s="354"/>
      <c r="AB140" s="354"/>
      <c r="AC140" s="354"/>
    </row>
    <row r="141" spans="1:29" ht="16" customHeight="1" x14ac:dyDescent="0.35">
      <c r="A141" s="333" t="s">
        <v>55</v>
      </c>
      <c r="B141" s="219">
        <v>2</v>
      </c>
      <c r="C141" s="361"/>
      <c r="D141" s="361"/>
      <c r="E141" s="361"/>
      <c r="F141" s="361"/>
      <c r="G141" s="361"/>
      <c r="H141" s="361"/>
      <c r="I141" s="361"/>
      <c r="J141" s="361"/>
      <c r="K141" s="361"/>
      <c r="L141" s="361"/>
      <c r="M141" s="361"/>
      <c r="N141" s="361"/>
      <c r="O141" s="361"/>
      <c r="P141" s="361"/>
      <c r="Q141" s="354"/>
      <c r="R141" s="354"/>
      <c r="S141" s="354"/>
      <c r="T141" s="354"/>
      <c r="U141" s="354"/>
      <c r="V141" s="354"/>
      <c r="W141" s="354"/>
      <c r="X141" s="354"/>
      <c r="Y141" s="354"/>
      <c r="Z141" s="354"/>
      <c r="AA141" s="354"/>
      <c r="AB141" s="354"/>
      <c r="AC141" s="354"/>
    </row>
    <row r="142" spans="1:29" ht="16" customHeight="1" x14ac:dyDescent="0.35">
      <c r="A142" s="333" t="s">
        <v>56</v>
      </c>
      <c r="B142" s="219">
        <v>2</v>
      </c>
      <c r="C142" s="355"/>
      <c r="D142" s="355"/>
      <c r="E142" s="355"/>
      <c r="F142" s="355"/>
      <c r="G142" s="355"/>
      <c r="H142" s="355"/>
      <c r="I142" s="355"/>
      <c r="J142" s="355"/>
      <c r="K142" s="355"/>
      <c r="L142" s="355"/>
      <c r="M142" s="355"/>
      <c r="N142" s="355"/>
      <c r="O142" s="355"/>
      <c r="P142" s="355"/>
      <c r="Q142" s="354"/>
      <c r="R142" s="354"/>
      <c r="S142" s="354"/>
      <c r="T142" s="354"/>
      <c r="U142" s="354"/>
      <c r="V142" s="354"/>
      <c r="W142" s="354"/>
      <c r="X142" s="354"/>
      <c r="Y142" s="354"/>
      <c r="Z142" s="354"/>
      <c r="AA142" s="354"/>
      <c r="AB142" s="354"/>
      <c r="AC142" s="354"/>
    </row>
    <row r="143" spans="1:29" ht="16" customHeight="1" x14ac:dyDescent="0.35">
      <c r="A143" s="333" t="s">
        <v>57</v>
      </c>
      <c r="B143" s="219">
        <v>2</v>
      </c>
      <c r="C143" s="354"/>
      <c r="D143" s="354"/>
      <c r="E143" s="354"/>
      <c r="F143" s="354"/>
      <c r="G143" s="354"/>
      <c r="H143" s="354"/>
      <c r="I143" s="354"/>
      <c r="J143" s="354"/>
      <c r="K143" s="354"/>
      <c r="L143" s="354"/>
      <c r="M143" s="354"/>
      <c r="N143" s="354"/>
      <c r="O143" s="354"/>
      <c r="P143" s="354"/>
      <c r="Q143" s="354"/>
      <c r="R143" s="354"/>
      <c r="S143" s="354"/>
      <c r="T143" s="354"/>
      <c r="U143" s="354"/>
      <c r="V143" s="354"/>
      <c r="W143" s="354"/>
      <c r="X143" s="354"/>
      <c r="Y143" s="354"/>
      <c r="Z143" s="354"/>
      <c r="AA143" s="354"/>
      <c r="AB143" s="354"/>
      <c r="AC143" s="354"/>
    </row>
    <row r="144" spans="1:29" ht="16" customHeight="1" x14ac:dyDescent="0.35">
      <c r="A144" s="333" t="s">
        <v>58</v>
      </c>
      <c r="B144" s="219">
        <v>4</v>
      </c>
      <c r="C144" s="355"/>
      <c r="D144" s="355"/>
      <c r="E144" s="355"/>
      <c r="F144" s="355"/>
      <c r="G144" s="355"/>
      <c r="H144" s="355"/>
      <c r="I144" s="355"/>
      <c r="J144" s="355"/>
      <c r="K144" s="355"/>
      <c r="L144" s="355"/>
      <c r="M144" s="355"/>
      <c r="N144" s="355"/>
      <c r="O144" s="355"/>
      <c r="P144" s="355"/>
      <c r="Q144" s="354"/>
      <c r="R144" s="354"/>
      <c r="S144" s="354"/>
      <c r="T144" s="354"/>
      <c r="U144" s="354"/>
      <c r="V144" s="354"/>
      <c r="W144" s="354"/>
      <c r="X144" s="354"/>
      <c r="Y144" s="354"/>
      <c r="Z144" s="354"/>
      <c r="AA144" s="354"/>
      <c r="AB144" s="354"/>
      <c r="AC144" s="354"/>
    </row>
    <row r="145" spans="1:29" ht="16" customHeight="1" x14ac:dyDescent="0.35">
      <c r="A145" s="333" t="s">
        <v>59</v>
      </c>
      <c r="B145" s="219">
        <v>3</v>
      </c>
      <c r="C145" s="354"/>
      <c r="D145" s="354"/>
      <c r="E145" s="354"/>
      <c r="F145" s="354"/>
      <c r="G145" s="354"/>
      <c r="H145" s="354"/>
      <c r="I145" s="354"/>
      <c r="J145" s="354"/>
      <c r="K145" s="354"/>
      <c r="L145" s="354"/>
      <c r="M145" s="354"/>
      <c r="N145" s="354"/>
      <c r="O145" s="354"/>
      <c r="P145" s="354"/>
      <c r="Q145" s="354"/>
      <c r="R145" s="354"/>
      <c r="S145" s="354"/>
      <c r="T145" s="354"/>
      <c r="U145" s="354"/>
      <c r="V145" s="354"/>
      <c r="W145" s="354"/>
      <c r="X145" s="354"/>
      <c r="Y145" s="354"/>
      <c r="Z145" s="354"/>
      <c r="AA145" s="354"/>
      <c r="AB145" s="354"/>
      <c r="AC145" s="354"/>
    </row>
    <row r="146" spans="1:29" ht="16" customHeight="1" x14ac:dyDescent="0.35">
      <c r="A146" s="333" t="s">
        <v>60</v>
      </c>
      <c r="B146" s="219">
        <v>4</v>
      </c>
      <c r="C146" s="355"/>
      <c r="D146" s="355"/>
      <c r="E146" s="355"/>
      <c r="F146" s="355"/>
      <c r="G146" s="355"/>
      <c r="H146" s="355"/>
      <c r="I146" s="355"/>
      <c r="J146" s="355"/>
      <c r="K146" s="355"/>
      <c r="L146" s="355"/>
      <c r="M146" s="355"/>
      <c r="N146" s="355"/>
      <c r="O146" s="355"/>
      <c r="P146" s="355"/>
      <c r="Q146" s="354"/>
      <c r="R146" s="354"/>
      <c r="S146" s="354"/>
      <c r="T146" s="354"/>
      <c r="U146" s="354"/>
      <c r="V146" s="354"/>
      <c r="W146" s="354"/>
      <c r="X146" s="354"/>
      <c r="Y146" s="354"/>
      <c r="Z146" s="354"/>
      <c r="AA146" s="354"/>
      <c r="AB146" s="354"/>
      <c r="AC146" s="354"/>
    </row>
    <row r="147" spans="1:29" ht="16" customHeight="1" x14ac:dyDescent="0.35">
      <c r="A147" s="333" t="s">
        <v>61</v>
      </c>
      <c r="B147" s="219">
        <v>4</v>
      </c>
      <c r="C147" s="354"/>
      <c r="D147" s="354"/>
      <c r="E147" s="354"/>
      <c r="F147" s="354"/>
      <c r="G147" s="354"/>
      <c r="H147" s="354"/>
      <c r="I147" s="354"/>
      <c r="J147" s="354"/>
      <c r="K147" s="354"/>
      <c r="L147" s="354"/>
      <c r="M147" s="354"/>
      <c r="N147" s="354"/>
      <c r="O147" s="354"/>
      <c r="P147" s="354"/>
      <c r="Q147" s="354"/>
      <c r="R147" s="354"/>
      <c r="S147" s="354"/>
      <c r="T147" s="354"/>
      <c r="U147" s="354"/>
      <c r="V147" s="354"/>
      <c r="W147" s="354"/>
      <c r="X147" s="354"/>
      <c r="Y147" s="354"/>
      <c r="Z147" s="354"/>
      <c r="AA147" s="354"/>
      <c r="AB147" s="354"/>
      <c r="AC147" s="354"/>
    </row>
    <row r="148" spans="1:29" ht="16" customHeight="1" x14ac:dyDescent="0.35">
      <c r="A148" s="333" t="s">
        <v>62</v>
      </c>
      <c r="B148" s="219">
        <v>3</v>
      </c>
      <c r="C148" s="354"/>
      <c r="D148" s="354"/>
      <c r="E148" s="354"/>
      <c r="F148" s="354"/>
      <c r="G148" s="354"/>
      <c r="H148" s="354"/>
      <c r="I148" s="354"/>
      <c r="J148" s="354"/>
      <c r="K148" s="354"/>
      <c r="L148" s="354"/>
      <c r="M148" s="354"/>
      <c r="N148" s="354"/>
      <c r="O148" s="354"/>
      <c r="P148" s="354"/>
      <c r="Q148" s="354"/>
      <c r="R148" s="354"/>
      <c r="S148" s="354"/>
      <c r="T148" s="354"/>
      <c r="U148" s="354"/>
      <c r="V148" s="354"/>
      <c r="W148" s="354"/>
      <c r="X148" s="354"/>
      <c r="Y148" s="354"/>
      <c r="Z148" s="354"/>
      <c r="AA148" s="354"/>
      <c r="AB148" s="354"/>
      <c r="AC148" s="354"/>
    </row>
    <row r="149" spans="1:29" ht="16" customHeight="1" x14ac:dyDescent="0.35">
      <c r="A149" s="333" t="s">
        <v>63</v>
      </c>
      <c r="B149" s="219">
        <v>3</v>
      </c>
      <c r="C149" s="354"/>
      <c r="D149" s="354"/>
      <c r="E149" s="354"/>
      <c r="F149" s="354"/>
      <c r="G149" s="354"/>
      <c r="H149" s="354"/>
      <c r="I149" s="354"/>
      <c r="J149" s="354"/>
      <c r="K149" s="354"/>
      <c r="L149" s="354"/>
      <c r="M149" s="354"/>
      <c r="N149" s="354"/>
      <c r="O149" s="354"/>
      <c r="P149" s="354"/>
      <c r="Q149" s="354"/>
      <c r="R149" s="354"/>
      <c r="S149" s="354"/>
      <c r="T149" s="354"/>
      <c r="U149" s="354"/>
      <c r="V149" s="354"/>
      <c r="W149" s="354"/>
      <c r="X149" s="354"/>
      <c r="Y149" s="354"/>
      <c r="Z149" s="354"/>
      <c r="AA149" s="354"/>
      <c r="AB149" s="354"/>
      <c r="AC149" s="354"/>
    </row>
    <row r="150" spans="1:29" ht="16" customHeight="1" x14ac:dyDescent="0.35">
      <c r="A150" s="333" t="s">
        <v>64</v>
      </c>
      <c r="B150" s="219">
        <v>4</v>
      </c>
      <c r="C150" s="354"/>
      <c r="D150" s="354"/>
      <c r="E150" s="354"/>
      <c r="F150" s="354"/>
      <c r="G150" s="354"/>
      <c r="H150" s="354"/>
      <c r="I150" s="354"/>
      <c r="J150" s="354"/>
      <c r="K150" s="354"/>
      <c r="L150" s="354"/>
      <c r="M150" s="354"/>
      <c r="N150" s="354"/>
      <c r="O150" s="354"/>
      <c r="P150" s="354"/>
      <c r="Q150" s="354"/>
      <c r="R150" s="354"/>
      <c r="S150" s="354"/>
      <c r="T150" s="354"/>
      <c r="U150" s="354"/>
      <c r="V150" s="354"/>
      <c r="W150" s="354"/>
      <c r="X150" s="354"/>
      <c r="Y150" s="354"/>
      <c r="Z150" s="354"/>
      <c r="AA150" s="354"/>
      <c r="AB150" s="354"/>
      <c r="AC150" s="354"/>
    </row>
    <row r="151" spans="1:29" ht="16" customHeight="1" x14ac:dyDescent="0.35">
      <c r="A151" s="333" t="s">
        <v>65</v>
      </c>
      <c r="B151" s="219">
        <v>4</v>
      </c>
      <c r="C151" s="354"/>
      <c r="D151" s="354"/>
      <c r="E151" s="354"/>
      <c r="F151" s="354"/>
      <c r="G151" s="354"/>
      <c r="H151" s="354"/>
      <c r="I151" s="354"/>
      <c r="J151" s="354"/>
      <c r="K151" s="354"/>
      <c r="L151" s="354"/>
      <c r="M151" s="354"/>
      <c r="N151" s="354"/>
      <c r="O151" s="354"/>
      <c r="P151" s="354"/>
      <c r="Q151" s="354"/>
      <c r="R151" s="354"/>
      <c r="S151" s="354"/>
      <c r="T151" s="354"/>
      <c r="U151" s="354"/>
      <c r="V151" s="354"/>
      <c r="W151" s="354"/>
      <c r="X151" s="354"/>
      <c r="Y151" s="354"/>
      <c r="Z151" s="354"/>
      <c r="AA151" s="354"/>
      <c r="AB151" s="354"/>
      <c r="AC151" s="354"/>
    </row>
    <row r="152" spans="1:29" ht="16" customHeight="1" x14ac:dyDescent="0.35">
      <c r="A152" s="333" t="s">
        <v>66</v>
      </c>
      <c r="B152" s="219">
        <v>1</v>
      </c>
      <c r="C152" s="354"/>
      <c r="D152" s="354"/>
      <c r="E152" s="354"/>
      <c r="F152" s="354"/>
      <c r="G152" s="354"/>
      <c r="H152" s="354"/>
      <c r="I152" s="354"/>
      <c r="J152" s="354"/>
      <c r="K152" s="354"/>
      <c r="L152" s="354"/>
      <c r="M152" s="354"/>
      <c r="N152" s="354"/>
      <c r="O152" s="354"/>
      <c r="P152" s="354"/>
      <c r="Q152" s="354"/>
      <c r="R152" s="354"/>
      <c r="S152" s="354"/>
      <c r="T152" s="354"/>
      <c r="U152" s="354"/>
      <c r="V152" s="354"/>
      <c r="W152" s="354"/>
      <c r="X152" s="354"/>
      <c r="Y152" s="354"/>
      <c r="Z152" s="354"/>
      <c r="AA152" s="354"/>
      <c r="AB152" s="354"/>
      <c r="AC152" s="354"/>
    </row>
    <row r="153" spans="1:29" ht="16" customHeight="1" x14ac:dyDescent="0.35">
      <c r="A153" s="333" t="s">
        <v>67</v>
      </c>
      <c r="B153" s="219">
        <v>2</v>
      </c>
      <c r="C153" s="354"/>
      <c r="D153" s="354"/>
      <c r="E153" s="354"/>
      <c r="F153" s="354"/>
      <c r="G153" s="354"/>
      <c r="H153" s="354"/>
      <c r="I153" s="354"/>
      <c r="J153" s="354"/>
      <c r="K153" s="354"/>
      <c r="L153" s="354"/>
      <c r="M153" s="354"/>
      <c r="N153" s="354"/>
      <c r="O153" s="354"/>
      <c r="P153" s="354"/>
      <c r="Q153" s="354"/>
      <c r="R153" s="354"/>
      <c r="S153" s="354"/>
      <c r="T153" s="354"/>
      <c r="U153" s="354"/>
      <c r="V153" s="354"/>
      <c r="W153" s="354"/>
      <c r="X153" s="354"/>
      <c r="Y153" s="354"/>
      <c r="Z153" s="354"/>
      <c r="AA153" s="354"/>
      <c r="AB153" s="354"/>
      <c r="AC153" s="354"/>
    </row>
    <row r="154" spans="1:29" ht="16" customHeight="1" x14ac:dyDescent="0.35">
      <c r="A154" s="333" t="s">
        <v>68</v>
      </c>
      <c r="B154" s="219">
        <v>4</v>
      </c>
      <c r="C154" s="354"/>
      <c r="D154" s="354"/>
      <c r="E154" s="354"/>
      <c r="F154" s="354"/>
      <c r="G154" s="354"/>
      <c r="H154" s="354"/>
      <c r="I154" s="354"/>
      <c r="J154" s="354"/>
      <c r="K154" s="354"/>
      <c r="L154" s="354"/>
      <c r="M154" s="354"/>
      <c r="N154" s="354"/>
      <c r="O154" s="354"/>
      <c r="P154" s="354"/>
      <c r="Q154" s="354"/>
      <c r="R154" s="354"/>
      <c r="S154" s="354"/>
      <c r="T154" s="354"/>
      <c r="U154" s="354"/>
      <c r="V154" s="354"/>
      <c r="W154" s="354"/>
      <c r="X154" s="354"/>
      <c r="Y154" s="354"/>
      <c r="Z154" s="354"/>
      <c r="AA154" s="354"/>
      <c r="AB154" s="354"/>
      <c r="AC154" s="354"/>
    </row>
    <row r="155" spans="1:29" ht="16" customHeight="1" x14ac:dyDescent="0.35">
      <c r="A155" s="333" t="s">
        <v>69</v>
      </c>
      <c r="B155" s="219">
        <v>3</v>
      </c>
      <c r="C155" s="354"/>
      <c r="D155" s="354"/>
      <c r="E155" s="354"/>
      <c r="F155" s="354"/>
      <c r="G155" s="354"/>
      <c r="H155" s="354"/>
      <c r="I155" s="354"/>
      <c r="J155" s="354"/>
      <c r="K155" s="354"/>
      <c r="L155" s="354"/>
      <c r="M155" s="354"/>
      <c r="N155" s="354"/>
      <c r="O155" s="354"/>
      <c r="P155" s="354"/>
      <c r="Q155" s="354"/>
      <c r="R155" s="354"/>
      <c r="S155" s="354"/>
      <c r="T155" s="354"/>
      <c r="U155" s="354"/>
      <c r="V155" s="354"/>
      <c r="W155" s="354"/>
      <c r="X155" s="354"/>
      <c r="Y155" s="354"/>
      <c r="Z155" s="354"/>
      <c r="AA155" s="354"/>
      <c r="AB155" s="354"/>
      <c r="AC155" s="354"/>
    </row>
    <row r="156" spans="1:29" ht="16" customHeight="1" x14ac:dyDescent="0.35">
      <c r="A156" s="333" t="s">
        <v>70</v>
      </c>
      <c r="B156" s="219">
        <v>3</v>
      </c>
      <c r="C156" s="354"/>
      <c r="D156" s="354"/>
      <c r="E156" s="354"/>
      <c r="F156" s="354"/>
      <c r="G156" s="354"/>
      <c r="H156" s="354"/>
      <c r="I156" s="354"/>
      <c r="J156" s="354"/>
      <c r="K156" s="354"/>
      <c r="L156" s="354"/>
      <c r="M156" s="354"/>
      <c r="N156" s="354"/>
      <c r="O156" s="354"/>
      <c r="P156" s="354"/>
      <c r="Q156" s="354"/>
      <c r="R156" s="354"/>
      <c r="S156" s="354"/>
      <c r="T156" s="354"/>
      <c r="U156" s="354"/>
      <c r="V156" s="354"/>
      <c r="W156" s="354"/>
      <c r="X156" s="354"/>
      <c r="Y156" s="354"/>
      <c r="Z156" s="354"/>
      <c r="AA156" s="354"/>
      <c r="AB156" s="354"/>
      <c r="AC156" s="354"/>
    </row>
    <row r="157" spans="1:29" ht="16" customHeight="1" x14ac:dyDescent="0.35">
      <c r="A157" s="333" t="s">
        <v>71</v>
      </c>
      <c r="B157" s="219">
        <v>2</v>
      </c>
      <c r="C157" s="354"/>
      <c r="D157" s="354"/>
      <c r="E157" s="354"/>
      <c r="F157" s="354"/>
      <c r="G157" s="354"/>
      <c r="H157" s="354"/>
      <c r="I157" s="354"/>
      <c r="J157" s="354"/>
      <c r="K157" s="354"/>
      <c r="L157" s="354"/>
      <c r="M157" s="354"/>
      <c r="N157" s="354"/>
      <c r="O157" s="354"/>
      <c r="P157" s="354"/>
      <c r="Q157" s="354"/>
      <c r="R157" s="354"/>
      <c r="S157" s="354"/>
      <c r="T157" s="354"/>
      <c r="U157" s="354"/>
      <c r="V157" s="354"/>
      <c r="W157" s="354"/>
      <c r="X157" s="354"/>
      <c r="Y157" s="354"/>
      <c r="Z157" s="354"/>
      <c r="AA157" s="354"/>
      <c r="AB157" s="354"/>
      <c r="AC157" s="354"/>
    </row>
    <row r="158" spans="1:29" ht="16" customHeight="1" x14ac:dyDescent="0.35">
      <c r="A158" s="333" t="s">
        <v>72</v>
      </c>
      <c r="B158" s="227"/>
      <c r="C158" s="354"/>
      <c r="D158" s="354"/>
      <c r="E158" s="354"/>
      <c r="F158" s="354"/>
      <c r="G158" s="354"/>
      <c r="H158" s="354"/>
      <c r="I158" s="354"/>
      <c r="J158" s="354"/>
      <c r="K158" s="354"/>
      <c r="L158" s="354"/>
      <c r="M158" s="354"/>
      <c r="N158" s="354"/>
      <c r="O158" s="354"/>
      <c r="P158" s="354"/>
      <c r="Q158" s="354"/>
      <c r="R158" s="354"/>
      <c r="S158" s="354"/>
      <c r="T158" s="354"/>
      <c r="U158" s="354"/>
      <c r="V158" s="354"/>
      <c r="W158" s="354"/>
      <c r="X158" s="354"/>
      <c r="Y158" s="354"/>
      <c r="Z158" s="354"/>
      <c r="AA158" s="354"/>
      <c r="AB158" s="354"/>
      <c r="AC158" s="354"/>
    </row>
    <row r="159" spans="1:29" x14ac:dyDescent="0.35">
      <c r="A159" s="57" t="s">
        <v>73</v>
      </c>
      <c r="B159" s="223">
        <f>AVERAGEIF(B125:B158,"&gt;0")</f>
        <v>2.9696969696969697</v>
      </c>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x14ac:dyDescent="0.35">
      <c r="A160" s="57" t="s">
        <v>75</v>
      </c>
      <c r="B160" s="223">
        <f>AVERAGEIF(B125:B138,"&gt;0")</f>
        <v>3.1428571428571428</v>
      </c>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76" x14ac:dyDescent="0.35">
      <c r="A161" s="57" t="s">
        <v>77</v>
      </c>
      <c r="B161" s="223">
        <f>AVERAGEIF(B139:B158,"&gt;0")</f>
        <v>2.8421052631578947</v>
      </c>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76" x14ac:dyDescent="0.35">
      <c r="A162" s="57"/>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76" ht="23.5" customHeight="1" x14ac:dyDescent="0.35">
      <c r="A163" s="106" t="s">
        <v>33</v>
      </c>
      <c r="B163" s="410" t="s">
        <v>88</v>
      </c>
      <c r="C163" s="410"/>
      <c r="D163" s="410"/>
      <c r="E163" s="410"/>
      <c r="F163" s="410"/>
      <c r="G163" s="410"/>
      <c r="H163" s="410"/>
      <c r="I163" s="410"/>
      <c r="J163" s="410"/>
      <c r="K163" s="410"/>
      <c r="L163" s="410"/>
      <c r="M163" s="410"/>
      <c r="N163" s="410"/>
      <c r="O163" s="410"/>
      <c r="P163" s="410"/>
      <c r="Q163" s="2"/>
      <c r="R163" s="221"/>
      <c r="S163" s="221"/>
      <c r="T163" s="221"/>
      <c r="U163" s="221"/>
      <c r="V163" s="221"/>
      <c r="W163" s="221"/>
      <c r="X163" s="221"/>
      <c r="Y163" s="221"/>
      <c r="Z163" s="221"/>
      <c r="AA163" s="221"/>
      <c r="AB163" s="221"/>
      <c r="AC163" s="221"/>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row>
    <row r="164" spans="1:76" x14ac:dyDescent="0.35">
      <c r="A164" s="220" t="s">
        <v>89</v>
      </c>
      <c r="B164" s="440" t="s">
        <v>90</v>
      </c>
      <c r="C164" s="440"/>
      <c r="D164" s="440"/>
      <c r="E164" s="440"/>
      <c r="F164" s="440"/>
      <c r="G164" s="440"/>
      <c r="H164" s="440"/>
      <c r="I164" s="440"/>
      <c r="J164" s="440"/>
      <c r="K164" s="440"/>
      <c r="L164" s="440"/>
      <c r="M164" s="440"/>
      <c r="N164" s="440"/>
      <c r="O164" s="440"/>
      <c r="P164" s="440"/>
      <c r="Q164" s="2"/>
      <c r="R164" s="2"/>
      <c r="S164" s="2"/>
      <c r="T164" s="2"/>
      <c r="U164" s="2"/>
      <c r="V164" s="2"/>
      <c r="W164" s="2"/>
      <c r="X164" s="2"/>
      <c r="Y164" s="2"/>
      <c r="Z164" s="2"/>
      <c r="AA164" s="2"/>
      <c r="AB164" s="2"/>
      <c r="AC164" s="2"/>
    </row>
    <row r="165" spans="1:76" x14ac:dyDescent="0.35">
      <c r="B165" s="224" t="s">
        <v>91</v>
      </c>
      <c r="Q165" s="221"/>
      <c r="R165" s="221"/>
      <c r="S165" s="221"/>
      <c r="T165" s="221"/>
      <c r="U165" s="221"/>
      <c r="V165" s="221"/>
      <c r="W165" s="221"/>
      <c r="X165" s="221"/>
      <c r="Y165" s="221"/>
      <c r="Z165" s="221"/>
      <c r="AA165" s="221"/>
      <c r="AB165" s="221"/>
      <c r="AC165" s="221"/>
    </row>
    <row r="166" spans="1:76" ht="16" customHeight="1" x14ac:dyDescent="0.35">
      <c r="A166" s="333" t="s">
        <v>20</v>
      </c>
      <c r="B166" s="222">
        <v>3</v>
      </c>
      <c r="C166" s="355"/>
      <c r="D166" s="355"/>
      <c r="E166" s="355"/>
      <c r="F166" s="355"/>
      <c r="G166" s="355"/>
      <c r="H166" s="355"/>
      <c r="I166" s="355"/>
      <c r="J166" s="355"/>
      <c r="K166" s="355"/>
      <c r="L166" s="355"/>
      <c r="M166" s="355"/>
      <c r="N166" s="355"/>
      <c r="O166" s="355"/>
      <c r="P166" s="355"/>
      <c r="Q166" s="363" t="s">
        <v>89</v>
      </c>
      <c r="R166" s="229">
        <v>2018</v>
      </c>
      <c r="S166" s="229">
        <v>2021</v>
      </c>
      <c r="T166" s="357"/>
      <c r="U166" s="357"/>
      <c r="V166" s="357"/>
      <c r="W166" s="357"/>
      <c r="X166" s="357"/>
      <c r="Y166" s="357"/>
      <c r="Z166" s="357"/>
      <c r="AA166" s="357"/>
      <c r="AB166" s="357"/>
      <c r="AC166" s="357"/>
    </row>
    <row r="167" spans="1:76" ht="16" customHeight="1" x14ac:dyDescent="0.35">
      <c r="A167" s="333" t="s">
        <v>21</v>
      </c>
      <c r="B167" s="222">
        <v>2</v>
      </c>
      <c r="C167" s="361"/>
      <c r="D167" s="361"/>
      <c r="E167" s="361"/>
      <c r="F167" s="361"/>
      <c r="G167" s="361"/>
      <c r="H167" s="361"/>
      <c r="I167" s="361"/>
      <c r="J167" s="361"/>
      <c r="K167" s="361"/>
      <c r="L167" s="361"/>
      <c r="M167" s="361"/>
      <c r="N167" s="361"/>
      <c r="O167" s="361"/>
      <c r="P167" s="361"/>
      <c r="Q167" s="229" t="s">
        <v>74</v>
      </c>
      <c r="R167" s="230">
        <v>3.0606060606060606</v>
      </c>
      <c r="S167" s="359">
        <f>B200</f>
        <v>2.7878787878787881</v>
      </c>
      <c r="T167" s="357"/>
      <c r="U167" s="357"/>
      <c r="V167" s="357"/>
      <c r="W167" s="357"/>
      <c r="X167" s="357"/>
      <c r="Y167" s="357"/>
      <c r="Z167" s="357"/>
      <c r="AA167" s="357"/>
      <c r="AB167" s="357"/>
      <c r="AC167" s="357"/>
    </row>
    <row r="168" spans="1:76" ht="16" customHeight="1" x14ac:dyDescent="0.35">
      <c r="A168" s="333" t="s">
        <v>23</v>
      </c>
      <c r="B168" s="222">
        <v>4</v>
      </c>
      <c r="C168" s="354"/>
      <c r="D168" s="354"/>
      <c r="E168" s="354"/>
      <c r="F168" s="354"/>
      <c r="G168" s="354"/>
      <c r="H168" s="354"/>
      <c r="I168" s="354"/>
      <c r="J168" s="354"/>
      <c r="K168" s="354"/>
      <c r="L168" s="354"/>
      <c r="M168" s="354"/>
      <c r="N168" s="354"/>
      <c r="O168" s="354"/>
      <c r="P168" s="354"/>
      <c r="Q168" s="229" t="s">
        <v>76</v>
      </c>
      <c r="R168" s="230">
        <v>3</v>
      </c>
      <c r="S168" s="359">
        <f>B201</f>
        <v>2.9285714285714284</v>
      </c>
      <c r="T168" s="357"/>
      <c r="U168" s="357"/>
      <c r="V168" s="357"/>
      <c r="W168" s="357"/>
      <c r="X168" s="357"/>
      <c r="Y168" s="357"/>
      <c r="Z168" s="357"/>
      <c r="AA168" s="357"/>
      <c r="AB168" s="357"/>
      <c r="AC168" s="357"/>
    </row>
    <row r="169" spans="1:76" ht="16" customHeight="1" x14ac:dyDescent="0.35">
      <c r="A169" s="333" t="s">
        <v>26</v>
      </c>
      <c r="B169" s="222">
        <v>2</v>
      </c>
      <c r="C169" s="354"/>
      <c r="D169" s="354"/>
      <c r="E169" s="354"/>
      <c r="F169" s="354"/>
      <c r="G169" s="354"/>
      <c r="H169" s="354"/>
      <c r="I169" s="354"/>
      <c r="J169" s="354"/>
      <c r="K169" s="354"/>
      <c r="L169" s="354"/>
      <c r="M169" s="354"/>
      <c r="N169" s="354"/>
      <c r="O169" s="354"/>
      <c r="P169" s="354"/>
      <c r="Q169" s="229" t="s">
        <v>78</v>
      </c>
      <c r="R169" s="230">
        <v>3.1</v>
      </c>
      <c r="S169" s="359">
        <f>B202</f>
        <v>2.6842105263157894</v>
      </c>
      <c r="T169" s="357"/>
      <c r="U169" s="357"/>
      <c r="V169" s="357"/>
      <c r="W169" s="357"/>
      <c r="X169" s="357"/>
      <c r="Y169" s="357"/>
      <c r="Z169" s="357"/>
      <c r="AA169" s="357"/>
      <c r="AB169" s="357"/>
      <c r="AC169" s="357"/>
    </row>
    <row r="170" spans="1:76" ht="16" customHeight="1" x14ac:dyDescent="0.35">
      <c r="A170" s="333" t="s">
        <v>29</v>
      </c>
      <c r="B170" s="222">
        <v>2</v>
      </c>
      <c r="C170" s="361"/>
      <c r="D170" s="361"/>
      <c r="E170" s="361"/>
      <c r="F170" s="361"/>
      <c r="G170" s="361"/>
      <c r="H170" s="361"/>
      <c r="I170" s="361"/>
      <c r="J170" s="361"/>
      <c r="K170" s="361"/>
      <c r="L170" s="361"/>
      <c r="M170" s="361"/>
      <c r="N170" s="361"/>
      <c r="O170" s="361"/>
      <c r="P170" s="361"/>
      <c r="Q170" s="354"/>
      <c r="R170" s="354"/>
      <c r="S170" s="354"/>
      <c r="T170" s="354"/>
      <c r="U170" s="354"/>
      <c r="V170" s="354"/>
      <c r="W170" s="354"/>
      <c r="X170" s="354"/>
      <c r="Y170" s="354"/>
      <c r="Z170" s="354"/>
      <c r="AA170" s="354"/>
      <c r="AB170" s="354"/>
      <c r="AC170" s="354"/>
    </row>
    <row r="171" spans="1:76" ht="16" customHeight="1" x14ac:dyDescent="0.35">
      <c r="A171" s="333" t="s">
        <v>32</v>
      </c>
      <c r="B171" s="222">
        <v>3</v>
      </c>
      <c r="C171" s="355"/>
      <c r="D171" s="355"/>
      <c r="E171" s="355"/>
      <c r="F171" s="355"/>
      <c r="G171" s="355"/>
      <c r="H171" s="355"/>
      <c r="I171" s="355"/>
      <c r="J171" s="355"/>
      <c r="K171" s="355"/>
      <c r="L171" s="355"/>
      <c r="M171" s="355"/>
      <c r="N171" s="355"/>
      <c r="O171" s="355"/>
      <c r="P171" s="355"/>
      <c r="Q171" s="354"/>
      <c r="R171" s="354"/>
      <c r="S171" s="354"/>
      <c r="T171" s="354"/>
      <c r="U171" s="354"/>
      <c r="V171" s="354"/>
      <c r="W171" s="354"/>
      <c r="X171" s="354"/>
      <c r="Y171" s="354"/>
      <c r="Z171" s="354"/>
      <c r="AA171" s="354"/>
      <c r="AB171" s="354"/>
      <c r="AC171" s="354"/>
    </row>
    <row r="172" spans="1:76" ht="16" customHeight="1" x14ac:dyDescent="0.35">
      <c r="A172" s="333" t="s">
        <v>35</v>
      </c>
      <c r="B172" s="222">
        <v>3</v>
      </c>
      <c r="C172" s="361"/>
      <c r="D172" s="361"/>
      <c r="E172" s="361"/>
      <c r="F172" s="361"/>
      <c r="G172" s="361"/>
      <c r="H172" s="361"/>
      <c r="I172" s="361"/>
      <c r="J172" s="361"/>
      <c r="K172" s="361"/>
      <c r="L172" s="361"/>
      <c r="M172" s="361"/>
      <c r="N172" s="361"/>
      <c r="O172" s="361"/>
      <c r="P172" s="361"/>
      <c r="Q172" s="354"/>
      <c r="R172" s="354"/>
      <c r="S172" s="354"/>
      <c r="T172" s="354"/>
      <c r="U172" s="354"/>
      <c r="V172" s="354"/>
      <c r="W172" s="354"/>
      <c r="X172" s="354"/>
      <c r="Y172" s="354"/>
      <c r="Z172" s="354"/>
      <c r="AA172" s="354"/>
      <c r="AB172" s="354"/>
      <c r="AC172" s="354"/>
    </row>
    <row r="173" spans="1:76" ht="16" customHeight="1" x14ac:dyDescent="0.35">
      <c r="A173" s="333" t="s">
        <v>38</v>
      </c>
      <c r="B173" s="222">
        <v>3</v>
      </c>
      <c r="C173" s="361"/>
      <c r="D173" s="361"/>
      <c r="E173" s="361"/>
      <c r="F173" s="361"/>
      <c r="G173" s="361"/>
      <c r="H173" s="361"/>
      <c r="I173" s="361"/>
      <c r="J173" s="361"/>
      <c r="K173" s="361"/>
      <c r="L173" s="361"/>
      <c r="M173" s="361"/>
      <c r="N173" s="361"/>
      <c r="O173" s="361"/>
      <c r="P173" s="361"/>
      <c r="Q173" s="354"/>
      <c r="R173" s="354"/>
      <c r="S173" s="354"/>
      <c r="T173" s="354"/>
      <c r="U173" s="354"/>
      <c r="V173" s="354"/>
      <c r="W173" s="354"/>
      <c r="X173" s="354"/>
      <c r="Y173" s="354"/>
      <c r="Z173" s="354"/>
      <c r="AA173" s="354"/>
      <c r="AB173" s="354"/>
      <c r="AC173" s="354"/>
    </row>
    <row r="174" spans="1:76" ht="16" customHeight="1" x14ac:dyDescent="0.35">
      <c r="A174" s="333" t="s">
        <v>41</v>
      </c>
      <c r="B174" s="222">
        <v>3</v>
      </c>
      <c r="C174" s="355"/>
      <c r="D174" s="355"/>
      <c r="E174" s="355"/>
      <c r="F174" s="355"/>
      <c r="G174" s="355"/>
      <c r="H174" s="355"/>
      <c r="I174" s="355"/>
      <c r="J174" s="355"/>
      <c r="K174" s="355"/>
      <c r="L174" s="355"/>
      <c r="M174" s="355"/>
      <c r="N174" s="355"/>
      <c r="O174" s="355"/>
      <c r="P174" s="355"/>
      <c r="Q174" s="354"/>
      <c r="R174" s="354"/>
      <c r="S174" s="354"/>
      <c r="T174" s="354"/>
      <c r="U174" s="354"/>
      <c r="V174" s="354"/>
      <c r="W174" s="354"/>
      <c r="X174" s="354"/>
      <c r="Y174" s="354"/>
      <c r="Z174" s="354"/>
      <c r="AA174" s="354"/>
      <c r="AB174" s="354"/>
      <c r="AC174" s="354"/>
    </row>
    <row r="175" spans="1:76" ht="16" customHeight="1" x14ac:dyDescent="0.35">
      <c r="A175" s="333" t="s">
        <v>44</v>
      </c>
      <c r="B175" s="222">
        <v>4</v>
      </c>
      <c r="C175" s="355"/>
      <c r="D175" s="355"/>
      <c r="E175" s="355"/>
      <c r="F175" s="355"/>
      <c r="G175" s="355"/>
      <c r="H175" s="355"/>
      <c r="I175" s="355"/>
      <c r="J175" s="355"/>
      <c r="K175" s="355"/>
      <c r="L175" s="355"/>
      <c r="M175" s="355"/>
      <c r="N175" s="355"/>
      <c r="O175" s="355"/>
      <c r="P175" s="355"/>
      <c r="Q175" s="354"/>
      <c r="R175" s="354"/>
      <c r="S175" s="354"/>
      <c r="T175" s="354"/>
      <c r="U175" s="354"/>
      <c r="V175" s="354"/>
      <c r="W175" s="354"/>
      <c r="X175" s="354"/>
      <c r="Y175" s="354"/>
      <c r="Z175" s="354"/>
      <c r="AA175" s="354"/>
      <c r="AB175" s="354"/>
      <c r="AC175" s="354"/>
    </row>
    <row r="176" spans="1:76" ht="16" customHeight="1" x14ac:dyDescent="0.35">
      <c r="A176" s="333" t="s">
        <v>47</v>
      </c>
      <c r="B176" s="222">
        <v>3</v>
      </c>
      <c r="C176" s="361"/>
      <c r="D176" s="361"/>
      <c r="E176" s="361"/>
      <c r="F176" s="361"/>
      <c r="G176" s="361"/>
      <c r="H176" s="361"/>
      <c r="I176" s="361"/>
      <c r="J176" s="361"/>
      <c r="K176" s="361"/>
      <c r="L176" s="361"/>
      <c r="M176" s="361"/>
      <c r="N176" s="361"/>
      <c r="O176" s="361"/>
      <c r="P176" s="361"/>
      <c r="Q176" s="354"/>
      <c r="R176" s="354"/>
      <c r="S176" s="354"/>
      <c r="T176" s="354"/>
      <c r="U176" s="354"/>
      <c r="V176" s="354"/>
      <c r="W176" s="354"/>
      <c r="X176" s="354"/>
      <c r="Y176" s="354"/>
      <c r="Z176" s="354"/>
      <c r="AA176" s="354"/>
      <c r="AB176" s="354"/>
      <c r="AC176" s="354"/>
      <c r="AD176" s="226"/>
    </row>
    <row r="177" spans="1:29" ht="16" customHeight="1" x14ac:dyDescent="0.35">
      <c r="A177" s="333" t="s">
        <v>50</v>
      </c>
      <c r="B177" s="222">
        <v>4</v>
      </c>
      <c r="C177" s="361"/>
      <c r="D177" s="361"/>
      <c r="E177" s="361"/>
      <c r="F177" s="361"/>
      <c r="G177" s="361"/>
      <c r="H177" s="361"/>
      <c r="I177" s="361"/>
      <c r="J177" s="361"/>
      <c r="K177" s="361"/>
      <c r="L177" s="361"/>
      <c r="M177" s="361"/>
      <c r="N177" s="361"/>
      <c r="O177" s="361"/>
      <c r="P177" s="361"/>
      <c r="Q177" s="354"/>
      <c r="R177" s="354"/>
      <c r="S177" s="354"/>
      <c r="T177" s="354"/>
      <c r="U177" s="354"/>
      <c r="V177" s="354"/>
      <c r="W177" s="354"/>
      <c r="X177" s="354"/>
      <c r="Y177" s="354"/>
      <c r="Z177" s="354"/>
      <c r="AA177" s="354"/>
      <c r="AB177" s="354"/>
      <c r="AC177" s="354"/>
    </row>
    <row r="178" spans="1:29" ht="16" customHeight="1" x14ac:dyDescent="0.35">
      <c r="A178" s="333" t="s">
        <v>51</v>
      </c>
      <c r="B178" s="222">
        <v>4</v>
      </c>
      <c r="C178" s="354"/>
      <c r="D178" s="354"/>
      <c r="E178" s="354"/>
      <c r="F178" s="354"/>
      <c r="G178" s="354"/>
      <c r="H178" s="354"/>
      <c r="I178" s="354"/>
      <c r="J178" s="354"/>
      <c r="K178" s="354"/>
      <c r="L178" s="354"/>
      <c r="M178" s="354"/>
      <c r="N178" s="354"/>
      <c r="O178" s="354"/>
      <c r="P178" s="354"/>
      <c r="Q178" s="354"/>
      <c r="R178" s="354"/>
      <c r="S178" s="354"/>
      <c r="T178" s="354"/>
      <c r="U178" s="354"/>
      <c r="V178" s="354"/>
      <c r="W178" s="354"/>
      <c r="X178" s="354"/>
      <c r="Y178" s="354"/>
      <c r="Z178" s="354"/>
      <c r="AA178" s="354"/>
      <c r="AB178" s="354"/>
      <c r="AC178" s="354"/>
    </row>
    <row r="179" spans="1:29" ht="16" customHeight="1" x14ac:dyDescent="0.35">
      <c r="A179" s="333" t="s">
        <v>52</v>
      </c>
      <c r="B179" s="222">
        <v>1</v>
      </c>
      <c r="C179" s="355"/>
      <c r="D179" s="355"/>
      <c r="E179" s="355"/>
      <c r="F179" s="355"/>
      <c r="G179" s="355"/>
      <c r="H179" s="355"/>
      <c r="I179" s="355"/>
      <c r="J179" s="355"/>
      <c r="K179" s="355"/>
      <c r="L179" s="355"/>
      <c r="M179" s="355"/>
      <c r="N179" s="355"/>
      <c r="O179" s="355"/>
      <c r="P179" s="355"/>
      <c r="Q179" s="354"/>
      <c r="R179" s="354"/>
      <c r="S179" s="354"/>
      <c r="T179" s="354"/>
      <c r="U179" s="354"/>
      <c r="V179" s="354"/>
      <c r="W179" s="354"/>
      <c r="X179" s="354"/>
      <c r="Y179" s="354"/>
      <c r="Z179" s="354"/>
      <c r="AA179" s="354"/>
      <c r="AB179" s="354"/>
      <c r="AC179" s="354"/>
    </row>
    <row r="180" spans="1:29" ht="16" customHeight="1" x14ac:dyDescent="0.35">
      <c r="A180" s="333" t="s">
        <v>53</v>
      </c>
      <c r="B180" s="219">
        <v>3</v>
      </c>
      <c r="C180" s="355"/>
      <c r="D180" s="355"/>
      <c r="E180" s="355"/>
      <c r="F180" s="355"/>
      <c r="G180" s="355"/>
      <c r="H180" s="355"/>
      <c r="I180" s="355"/>
      <c r="J180" s="355"/>
      <c r="K180" s="355"/>
      <c r="L180" s="355"/>
      <c r="M180" s="355"/>
      <c r="N180" s="355"/>
      <c r="O180" s="355"/>
      <c r="P180" s="355"/>
      <c r="Q180" s="354"/>
      <c r="R180" s="354"/>
      <c r="S180" s="354"/>
      <c r="T180" s="354"/>
      <c r="U180" s="354"/>
      <c r="V180" s="354"/>
      <c r="W180" s="354"/>
      <c r="X180" s="354"/>
      <c r="Y180" s="354"/>
      <c r="Z180" s="354"/>
      <c r="AA180" s="354"/>
      <c r="AB180" s="354"/>
      <c r="AC180" s="354"/>
    </row>
    <row r="181" spans="1:29" ht="16" customHeight="1" x14ac:dyDescent="0.35">
      <c r="A181" s="333" t="s">
        <v>54</v>
      </c>
      <c r="B181" s="219">
        <v>3</v>
      </c>
      <c r="C181" s="361"/>
      <c r="D181" s="361"/>
      <c r="E181" s="361"/>
      <c r="F181" s="361"/>
      <c r="G181" s="361"/>
      <c r="H181" s="361"/>
      <c r="I181" s="361"/>
      <c r="J181" s="361"/>
      <c r="K181" s="361"/>
      <c r="L181" s="361"/>
      <c r="M181" s="361"/>
      <c r="N181" s="361"/>
      <c r="O181" s="361"/>
      <c r="P181" s="361"/>
      <c r="Q181" s="354"/>
      <c r="R181" s="354"/>
      <c r="S181" s="354"/>
      <c r="T181" s="354"/>
      <c r="U181" s="354"/>
      <c r="V181" s="354"/>
      <c r="W181" s="354"/>
      <c r="X181" s="354"/>
      <c r="Y181" s="354"/>
      <c r="Z181" s="354"/>
      <c r="AA181" s="354"/>
      <c r="AB181" s="354"/>
      <c r="AC181" s="354"/>
    </row>
    <row r="182" spans="1:29" ht="16" customHeight="1" x14ac:dyDescent="0.35">
      <c r="A182" s="333" t="s">
        <v>55</v>
      </c>
      <c r="B182" s="219">
        <v>2</v>
      </c>
      <c r="C182" s="361"/>
      <c r="D182" s="361"/>
      <c r="E182" s="361"/>
      <c r="F182" s="361"/>
      <c r="G182" s="361"/>
      <c r="H182" s="361"/>
      <c r="I182" s="361"/>
      <c r="J182" s="361"/>
      <c r="K182" s="361"/>
      <c r="L182" s="361"/>
      <c r="M182" s="361"/>
      <c r="N182" s="361"/>
      <c r="O182" s="361"/>
      <c r="P182" s="361"/>
      <c r="Q182" s="354"/>
      <c r="R182" s="354"/>
      <c r="S182" s="354"/>
      <c r="T182" s="354"/>
      <c r="U182" s="354"/>
      <c r="V182" s="354"/>
      <c r="W182" s="354"/>
      <c r="X182" s="354"/>
      <c r="Y182" s="354"/>
      <c r="Z182" s="354"/>
      <c r="AA182" s="354"/>
      <c r="AB182" s="354"/>
      <c r="AC182" s="354"/>
    </row>
    <row r="183" spans="1:29" ht="16" customHeight="1" x14ac:dyDescent="0.35">
      <c r="A183" s="333" t="s">
        <v>56</v>
      </c>
      <c r="B183" s="219">
        <v>2</v>
      </c>
      <c r="C183" s="355"/>
      <c r="D183" s="355"/>
      <c r="E183" s="355"/>
      <c r="F183" s="355"/>
      <c r="G183" s="355"/>
      <c r="H183" s="355"/>
      <c r="I183" s="355"/>
      <c r="J183" s="355"/>
      <c r="K183" s="355"/>
      <c r="L183" s="355"/>
      <c r="M183" s="355"/>
      <c r="N183" s="355"/>
      <c r="O183" s="355"/>
      <c r="P183" s="355"/>
      <c r="Q183" s="354"/>
      <c r="R183" s="354"/>
      <c r="S183" s="354"/>
      <c r="T183" s="354"/>
      <c r="U183" s="354"/>
      <c r="V183" s="354"/>
      <c r="W183" s="354"/>
      <c r="X183" s="354"/>
      <c r="Y183" s="354"/>
      <c r="Z183" s="354"/>
      <c r="AA183" s="354"/>
      <c r="AB183" s="354"/>
      <c r="AC183" s="354"/>
    </row>
    <row r="184" spans="1:29" ht="16" customHeight="1" x14ac:dyDescent="0.35">
      <c r="A184" s="333" t="s">
        <v>57</v>
      </c>
      <c r="B184" s="219">
        <v>2</v>
      </c>
      <c r="C184" s="354"/>
      <c r="D184" s="354"/>
      <c r="E184" s="354"/>
      <c r="F184" s="354"/>
      <c r="G184" s="354"/>
      <c r="H184" s="354"/>
      <c r="I184" s="354"/>
      <c r="J184" s="354"/>
      <c r="K184" s="354"/>
      <c r="L184" s="354"/>
      <c r="M184" s="354"/>
      <c r="N184" s="354"/>
      <c r="O184" s="354"/>
      <c r="P184" s="354"/>
      <c r="Q184" s="354"/>
      <c r="R184" s="354"/>
      <c r="S184" s="354"/>
      <c r="T184" s="354"/>
      <c r="U184" s="354"/>
      <c r="V184" s="354"/>
      <c r="W184" s="354"/>
      <c r="X184" s="354"/>
      <c r="Y184" s="354"/>
      <c r="Z184" s="354"/>
      <c r="AA184" s="354"/>
      <c r="AB184" s="354"/>
      <c r="AC184" s="354"/>
    </row>
    <row r="185" spans="1:29" ht="16" customHeight="1" x14ac:dyDescent="0.35">
      <c r="A185" s="333" t="s">
        <v>58</v>
      </c>
      <c r="B185" s="219">
        <v>4</v>
      </c>
      <c r="C185" s="355"/>
      <c r="D185" s="355"/>
      <c r="E185" s="355"/>
      <c r="F185" s="355"/>
      <c r="G185" s="355"/>
      <c r="H185" s="355"/>
      <c r="I185" s="355"/>
      <c r="J185" s="355"/>
      <c r="K185" s="355"/>
      <c r="L185" s="355"/>
      <c r="M185" s="355"/>
      <c r="N185" s="355"/>
      <c r="O185" s="355"/>
      <c r="P185" s="355"/>
      <c r="Q185" s="354"/>
      <c r="R185" s="354"/>
      <c r="S185" s="354"/>
      <c r="T185" s="354"/>
      <c r="U185" s="354"/>
      <c r="V185" s="354"/>
      <c r="W185" s="354"/>
      <c r="X185" s="354"/>
      <c r="Y185" s="354"/>
      <c r="Z185" s="354"/>
      <c r="AA185" s="354"/>
      <c r="AB185" s="354"/>
      <c r="AC185" s="354"/>
    </row>
    <row r="186" spans="1:29" ht="16" customHeight="1" x14ac:dyDescent="0.35">
      <c r="A186" s="333" t="s">
        <v>59</v>
      </c>
      <c r="B186" s="219">
        <v>3</v>
      </c>
      <c r="C186" s="354"/>
      <c r="D186" s="354"/>
      <c r="E186" s="354"/>
      <c r="F186" s="354"/>
      <c r="G186" s="354"/>
      <c r="H186" s="354"/>
      <c r="I186" s="354"/>
      <c r="J186" s="354"/>
      <c r="K186" s="354"/>
      <c r="L186" s="354"/>
      <c r="M186" s="354"/>
      <c r="N186" s="354"/>
      <c r="O186" s="354"/>
      <c r="P186" s="354"/>
      <c r="Q186" s="354"/>
      <c r="R186" s="354"/>
      <c r="S186" s="354"/>
      <c r="T186" s="354"/>
      <c r="U186" s="354"/>
      <c r="V186" s="354"/>
      <c r="W186" s="354"/>
      <c r="X186" s="354"/>
      <c r="Y186" s="354"/>
      <c r="Z186" s="354"/>
      <c r="AA186" s="354"/>
      <c r="AB186" s="354"/>
      <c r="AC186" s="354"/>
    </row>
    <row r="187" spans="1:29" ht="16" customHeight="1" x14ac:dyDescent="0.35">
      <c r="A187" s="333" t="s">
        <v>60</v>
      </c>
      <c r="B187" s="219">
        <v>3</v>
      </c>
      <c r="C187" s="355"/>
      <c r="D187" s="355"/>
      <c r="E187" s="355"/>
      <c r="F187" s="355"/>
      <c r="G187" s="355"/>
      <c r="H187" s="355"/>
      <c r="I187" s="355"/>
      <c r="J187" s="355"/>
      <c r="K187" s="355"/>
      <c r="L187" s="355"/>
      <c r="M187" s="355"/>
      <c r="N187" s="355"/>
      <c r="O187" s="355"/>
      <c r="P187" s="355"/>
      <c r="Q187" s="354"/>
      <c r="R187" s="354"/>
      <c r="S187" s="354"/>
      <c r="T187" s="354"/>
      <c r="U187" s="354"/>
      <c r="V187" s="354"/>
      <c r="W187" s="354"/>
      <c r="X187" s="354"/>
      <c r="Y187" s="354"/>
      <c r="Z187" s="354"/>
      <c r="AA187" s="354"/>
      <c r="AB187" s="354"/>
      <c r="AC187" s="354"/>
    </row>
    <row r="188" spans="1:29" ht="16" customHeight="1" x14ac:dyDescent="0.35">
      <c r="A188" s="333" t="s">
        <v>61</v>
      </c>
      <c r="B188" s="219">
        <v>3</v>
      </c>
      <c r="C188" s="354"/>
      <c r="D188" s="354"/>
      <c r="E188" s="354"/>
      <c r="F188" s="354"/>
      <c r="G188" s="354"/>
      <c r="H188" s="354"/>
      <c r="I188" s="354"/>
      <c r="J188" s="354"/>
      <c r="K188" s="354"/>
      <c r="L188" s="354"/>
      <c r="M188" s="354"/>
      <c r="N188" s="354"/>
      <c r="O188" s="354"/>
      <c r="P188" s="354"/>
      <c r="Q188" s="354"/>
      <c r="R188" s="354"/>
      <c r="S188" s="354"/>
      <c r="T188" s="354"/>
      <c r="U188" s="354"/>
      <c r="V188" s="354"/>
      <c r="W188" s="354"/>
      <c r="X188" s="354"/>
      <c r="Y188" s="354"/>
      <c r="Z188" s="354"/>
      <c r="AA188" s="354"/>
      <c r="AB188" s="354"/>
      <c r="AC188" s="354"/>
    </row>
    <row r="189" spans="1:29" ht="16" customHeight="1" x14ac:dyDescent="0.35">
      <c r="A189" s="333" t="s">
        <v>62</v>
      </c>
      <c r="B189" s="219">
        <v>3</v>
      </c>
      <c r="C189" s="354"/>
      <c r="D189" s="354"/>
      <c r="E189" s="354"/>
      <c r="F189" s="354"/>
      <c r="G189" s="354"/>
      <c r="H189" s="354"/>
      <c r="I189" s="354"/>
      <c r="J189" s="354"/>
      <c r="K189" s="354"/>
      <c r="L189" s="354"/>
      <c r="M189" s="354"/>
      <c r="N189" s="354"/>
      <c r="O189" s="354"/>
      <c r="P189" s="354"/>
      <c r="Q189" s="354"/>
      <c r="R189" s="354"/>
      <c r="S189" s="354"/>
      <c r="T189" s="354"/>
      <c r="U189" s="354"/>
      <c r="V189" s="354"/>
      <c r="W189" s="354"/>
      <c r="X189" s="354"/>
      <c r="Y189" s="354"/>
      <c r="Z189" s="354"/>
      <c r="AA189" s="354"/>
      <c r="AB189" s="354"/>
      <c r="AC189" s="354"/>
    </row>
    <row r="190" spans="1:29" ht="16" customHeight="1" x14ac:dyDescent="0.35">
      <c r="A190" s="333" t="s">
        <v>63</v>
      </c>
      <c r="B190" s="219">
        <v>2</v>
      </c>
      <c r="C190" s="354"/>
      <c r="D190" s="354"/>
      <c r="E190" s="354"/>
      <c r="F190" s="354"/>
      <c r="G190" s="354"/>
      <c r="H190" s="354"/>
      <c r="I190" s="354"/>
      <c r="J190" s="354"/>
      <c r="K190" s="354"/>
      <c r="L190" s="354"/>
      <c r="M190" s="354"/>
      <c r="N190" s="354"/>
      <c r="O190" s="354"/>
      <c r="P190" s="354"/>
      <c r="Q190" s="354"/>
      <c r="R190" s="354"/>
      <c r="S190" s="354"/>
      <c r="T190" s="354"/>
      <c r="U190" s="354"/>
      <c r="V190" s="354"/>
      <c r="W190" s="354"/>
      <c r="X190" s="354"/>
      <c r="Y190" s="354"/>
      <c r="Z190" s="354"/>
      <c r="AA190" s="354"/>
      <c r="AB190" s="354"/>
      <c r="AC190" s="354"/>
    </row>
    <row r="191" spans="1:29" ht="16" customHeight="1" x14ac:dyDescent="0.35">
      <c r="A191" s="333" t="s">
        <v>64</v>
      </c>
      <c r="B191" s="219">
        <v>2</v>
      </c>
      <c r="C191" s="354"/>
      <c r="D191" s="354"/>
      <c r="E191" s="354"/>
      <c r="F191" s="354"/>
      <c r="G191" s="354"/>
      <c r="H191" s="354"/>
      <c r="I191" s="354"/>
      <c r="J191" s="354"/>
      <c r="K191" s="354"/>
      <c r="L191" s="354"/>
      <c r="M191" s="354"/>
      <c r="N191" s="354"/>
      <c r="O191" s="354"/>
      <c r="P191" s="354"/>
      <c r="Q191" s="354"/>
      <c r="R191" s="354"/>
      <c r="S191" s="354"/>
      <c r="T191" s="354"/>
      <c r="U191" s="354"/>
      <c r="V191" s="354"/>
      <c r="W191" s="354"/>
      <c r="X191" s="354"/>
      <c r="Y191" s="354"/>
      <c r="Z191" s="354"/>
      <c r="AA191" s="354"/>
      <c r="AB191" s="354"/>
      <c r="AC191" s="354"/>
    </row>
    <row r="192" spans="1:29" ht="16" customHeight="1" x14ac:dyDescent="0.35">
      <c r="A192" s="333" t="s">
        <v>65</v>
      </c>
      <c r="B192" s="219">
        <v>3</v>
      </c>
      <c r="C192" s="354"/>
      <c r="D192" s="354"/>
      <c r="E192" s="354"/>
      <c r="F192" s="354"/>
      <c r="G192" s="354"/>
      <c r="H192" s="354"/>
      <c r="I192" s="354"/>
      <c r="J192" s="354"/>
      <c r="K192" s="354"/>
      <c r="L192" s="354"/>
      <c r="M192" s="354"/>
      <c r="N192" s="354"/>
      <c r="O192" s="354"/>
      <c r="P192" s="354"/>
      <c r="Q192" s="354"/>
      <c r="R192" s="354"/>
      <c r="S192" s="354"/>
      <c r="T192" s="354"/>
      <c r="U192" s="354"/>
      <c r="V192" s="354"/>
      <c r="W192" s="354"/>
      <c r="X192" s="354"/>
      <c r="Y192" s="354"/>
      <c r="Z192" s="354"/>
      <c r="AA192" s="354"/>
      <c r="AB192" s="354"/>
      <c r="AC192" s="354"/>
    </row>
    <row r="193" spans="1:76" ht="16" customHeight="1" x14ac:dyDescent="0.35">
      <c r="A193" s="333" t="s">
        <v>66</v>
      </c>
      <c r="B193" s="219">
        <v>3</v>
      </c>
      <c r="C193" s="354"/>
      <c r="D193" s="354"/>
      <c r="E193" s="354"/>
      <c r="F193" s="354"/>
      <c r="G193" s="354"/>
      <c r="H193" s="354"/>
      <c r="I193" s="354"/>
      <c r="J193" s="354"/>
      <c r="K193" s="354"/>
      <c r="L193" s="354"/>
      <c r="M193" s="354"/>
      <c r="N193" s="354"/>
      <c r="O193" s="354"/>
      <c r="P193" s="354"/>
      <c r="Q193" s="354"/>
      <c r="R193" s="354"/>
      <c r="S193" s="354"/>
      <c r="T193" s="354"/>
      <c r="U193" s="354"/>
      <c r="V193" s="354"/>
      <c r="W193" s="354"/>
      <c r="X193" s="354"/>
      <c r="Y193" s="354"/>
      <c r="Z193" s="354"/>
      <c r="AA193" s="354"/>
      <c r="AB193" s="354"/>
      <c r="AC193" s="354"/>
    </row>
    <row r="194" spans="1:76" ht="16" customHeight="1" x14ac:dyDescent="0.35">
      <c r="A194" s="333" t="s">
        <v>67</v>
      </c>
      <c r="B194" s="219">
        <v>2</v>
      </c>
      <c r="C194" s="354"/>
      <c r="D194" s="354"/>
      <c r="E194" s="354"/>
      <c r="F194" s="354"/>
      <c r="G194" s="354"/>
      <c r="H194" s="354"/>
      <c r="I194" s="354"/>
      <c r="J194" s="354"/>
      <c r="K194" s="354"/>
      <c r="L194" s="354"/>
      <c r="M194" s="354"/>
      <c r="N194" s="354"/>
      <c r="O194" s="354"/>
      <c r="P194" s="354"/>
      <c r="Q194" s="354"/>
      <c r="R194" s="354"/>
      <c r="S194" s="354"/>
      <c r="T194" s="354"/>
      <c r="U194" s="354"/>
      <c r="V194" s="354"/>
      <c r="W194" s="354"/>
      <c r="X194" s="354"/>
      <c r="Y194" s="354"/>
      <c r="Z194" s="354"/>
      <c r="AA194" s="354"/>
      <c r="AB194" s="354"/>
      <c r="AC194" s="354"/>
    </row>
    <row r="195" spans="1:76" ht="16" customHeight="1" x14ac:dyDescent="0.35">
      <c r="A195" s="333" t="s">
        <v>68</v>
      </c>
      <c r="B195" s="219">
        <v>4</v>
      </c>
      <c r="C195" s="354"/>
      <c r="D195" s="354"/>
      <c r="E195" s="354"/>
      <c r="F195" s="354"/>
      <c r="G195" s="354"/>
      <c r="H195" s="354"/>
      <c r="I195" s="354"/>
      <c r="J195" s="354"/>
      <c r="K195" s="354"/>
      <c r="L195" s="354"/>
      <c r="M195" s="354"/>
      <c r="N195" s="354"/>
      <c r="O195" s="354"/>
      <c r="P195" s="354"/>
      <c r="Q195" s="354"/>
      <c r="R195" s="354"/>
      <c r="S195" s="354"/>
      <c r="T195" s="354"/>
      <c r="U195" s="354"/>
      <c r="V195" s="354"/>
      <c r="W195" s="354"/>
      <c r="X195" s="354"/>
      <c r="Y195" s="354"/>
      <c r="Z195" s="354"/>
      <c r="AA195" s="354"/>
      <c r="AB195" s="354"/>
      <c r="AC195" s="354"/>
    </row>
    <row r="196" spans="1:76" ht="16" customHeight="1" x14ac:dyDescent="0.35">
      <c r="A196" s="333" t="s">
        <v>69</v>
      </c>
      <c r="B196" s="219">
        <v>2</v>
      </c>
      <c r="C196" s="354"/>
      <c r="D196" s="354"/>
      <c r="E196" s="354"/>
      <c r="F196" s="354"/>
      <c r="G196" s="354"/>
      <c r="H196" s="354"/>
      <c r="I196" s="354"/>
      <c r="J196" s="354"/>
      <c r="K196" s="354"/>
      <c r="L196" s="354"/>
      <c r="M196" s="354"/>
      <c r="N196" s="354"/>
      <c r="O196" s="354"/>
      <c r="P196" s="354"/>
      <c r="Q196" s="354"/>
      <c r="R196" s="354"/>
      <c r="S196" s="354"/>
      <c r="T196" s="354"/>
      <c r="U196" s="354"/>
      <c r="V196" s="354"/>
      <c r="W196" s="354"/>
      <c r="X196" s="354"/>
      <c r="Y196" s="354"/>
      <c r="Z196" s="354"/>
      <c r="AA196" s="354"/>
      <c r="AB196" s="354"/>
      <c r="AC196" s="354"/>
    </row>
    <row r="197" spans="1:76" ht="16" customHeight="1" x14ac:dyDescent="0.35">
      <c r="A197" s="333" t="s">
        <v>70</v>
      </c>
      <c r="B197" s="219">
        <v>2</v>
      </c>
      <c r="C197" s="354"/>
      <c r="D197" s="354"/>
      <c r="E197" s="354"/>
      <c r="F197" s="354"/>
      <c r="G197" s="354"/>
      <c r="H197" s="354"/>
      <c r="I197" s="354"/>
      <c r="J197" s="354"/>
      <c r="K197" s="354"/>
      <c r="L197" s="354"/>
      <c r="M197" s="354"/>
      <c r="N197" s="354"/>
      <c r="O197" s="354"/>
      <c r="P197" s="354"/>
      <c r="Q197" s="354"/>
      <c r="R197" s="354"/>
      <c r="S197" s="354"/>
      <c r="T197" s="354"/>
      <c r="U197" s="354"/>
      <c r="V197" s="354"/>
      <c r="W197" s="354"/>
      <c r="X197" s="354"/>
      <c r="Y197" s="354"/>
      <c r="Z197" s="354"/>
      <c r="AA197" s="354"/>
      <c r="AB197" s="354"/>
      <c r="AC197" s="354"/>
    </row>
    <row r="198" spans="1:76" ht="16" customHeight="1" x14ac:dyDescent="0.35">
      <c r="A198" s="333" t="s">
        <v>71</v>
      </c>
      <c r="B198" s="219">
        <v>3</v>
      </c>
      <c r="C198" s="354"/>
      <c r="D198" s="354"/>
      <c r="E198" s="354"/>
      <c r="F198" s="354"/>
      <c r="G198" s="354"/>
      <c r="H198" s="354"/>
      <c r="I198" s="354"/>
      <c r="J198" s="354"/>
      <c r="K198" s="354"/>
      <c r="L198" s="354"/>
      <c r="M198" s="354"/>
      <c r="N198" s="354"/>
      <c r="O198" s="354"/>
      <c r="P198" s="354"/>
      <c r="Q198" s="354"/>
      <c r="R198" s="354"/>
      <c r="S198" s="354"/>
      <c r="T198" s="354"/>
      <c r="U198" s="354"/>
      <c r="V198" s="354"/>
      <c r="W198" s="354"/>
      <c r="X198" s="354"/>
      <c r="Y198" s="354"/>
      <c r="Z198" s="354"/>
      <c r="AA198" s="354"/>
      <c r="AB198" s="354"/>
      <c r="AC198" s="354"/>
    </row>
    <row r="199" spans="1:76" ht="16" customHeight="1" x14ac:dyDescent="0.35">
      <c r="A199" s="333" t="s">
        <v>72</v>
      </c>
      <c r="B199" s="227"/>
      <c r="C199" s="354"/>
      <c r="D199" s="354"/>
      <c r="E199" s="354"/>
      <c r="F199" s="354"/>
      <c r="G199" s="354"/>
      <c r="H199" s="354"/>
      <c r="I199" s="354"/>
      <c r="J199" s="354"/>
      <c r="K199" s="354"/>
      <c r="L199" s="354"/>
      <c r="M199" s="354"/>
      <c r="N199" s="354"/>
      <c r="O199" s="354"/>
      <c r="P199" s="354"/>
      <c r="Q199" s="354"/>
      <c r="R199" s="354"/>
      <c r="S199" s="354"/>
      <c r="T199" s="354"/>
      <c r="U199" s="354"/>
      <c r="V199" s="354"/>
      <c r="W199" s="354"/>
      <c r="X199" s="354"/>
      <c r="Y199" s="354"/>
      <c r="Z199" s="354"/>
      <c r="AA199" s="354"/>
      <c r="AB199" s="354"/>
      <c r="AC199" s="354"/>
    </row>
    <row r="200" spans="1:76" x14ac:dyDescent="0.35">
      <c r="A200" s="57" t="s">
        <v>73</v>
      </c>
      <c r="B200" s="223">
        <f>AVERAGEIF(B166:B199,"&gt;0")</f>
        <v>2.7878787878787881</v>
      </c>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76" x14ac:dyDescent="0.35">
      <c r="A201" s="57" t="s">
        <v>75</v>
      </c>
      <c r="B201" s="223">
        <f>AVERAGEIF(B166:B179,"&gt;0")</f>
        <v>2.9285714285714284</v>
      </c>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76" x14ac:dyDescent="0.35">
      <c r="A202" s="57" t="s">
        <v>77</v>
      </c>
      <c r="B202" s="223">
        <f>AVERAGEIF(B180:B199,"&gt;0")</f>
        <v>2.6842105263157894</v>
      </c>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76" x14ac:dyDescent="0.35">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76" ht="23.5" customHeight="1" x14ac:dyDescent="0.35">
      <c r="A204" s="106" t="s">
        <v>92</v>
      </c>
      <c r="B204" s="410" t="s">
        <v>93</v>
      </c>
      <c r="C204" s="410"/>
      <c r="D204" s="410"/>
      <c r="E204" s="410"/>
      <c r="F204" s="410"/>
      <c r="G204" s="410"/>
      <c r="H204" s="410"/>
      <c r="I204" s="410"/>
      <c r="J204" s="410"/>
      <c r="K204" s="410"/>
      <c r="L204" s="410"/>
      <c r="M204" s="410"/>
      <c r="N204" s="410"/>
      <c r="O204" s="410"/>
      <c r="P204" s="410"/>
      <c r="Q204" s="2"/>
      <c r="R204" s="221"/>
      <c r="S204" s="221"/>
      <c r="T204" s="221"/>
      <c r="U204" s="221"/>
      <c r="V204" s="221"/>
      <c r="W204" s="221"/>
      <c r="X204" s="221"/>
      <c r="Y204" s="221"/>
      <c r="Z204" s="221"/>
      <c r="AA204" s="221"/>
      <c r="AB204" s="221"/>
      <c r="AC204" s="221"/>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row>
    <row r="205" spans="1:76" x14ac:dyDescent="0.35">
      <c r="A205" s="220" t="s">
        <v>36</v>
      </c>
      <c r="B205" s="440" t="s">
        <v>94</v>
      </c>
      <c r="C205" s="440"/>
      <c r="D205" s="440"/>
      <c r="E205" s="440"/>
      <c r="F205" s="440"/>
      <c r="G205" s="440"/>
      <c r="H205" s="440"/>
      <c r="I205" s="440"/>
      <c r="J205" s="440"/>
      <c r="K205" s="440"/>
      <c r="L205" s="440"/>
      <c r="M205" s="440"/>
      <c r="N205" s="440"/>
      <c r="O205" s="440"/>
      <c r="P205" s="440"/>
      <c r="Q205" s="2"/>
      <c r="R205" s="2"/>
      <c r="S205" s="2"/>
      <c r="T205" s="2"/>
      <c r="U205" s="2"/>
      <c r="V205" s="2"/>
      <c r="W205" s="2"/>
      <c r="X205" s="2"/>
      <c r="Y205" s="2"/>
      <c r="Z205" s="2"/>
      <c r="AA205" s="2"/>
      <c r="AB205" s="2"/>
      <c r="AC205" s="2"/>
    </row>
    <row r="206" spans="1:76" x14ac:dyDescent="0.35">
      <c r="A206" s="57"/>
      <c r="B206" s="224"/>
      <c r="C206" s="2"/>
      <c r="D206" s="2"/>
      <c r="E206" s="2"/>
      <c r="F206" s="2"/>
      <c r="G206" s="2"/>
      <c r="H206" s="2"/>
      <c r="I206" s="2"/>
      <c r="J206" s="2"/>
      <c r="K206" s="2"/>
      <c r="L206" s="2"/>
      <c r="M206" s="2"/>
      <c r="N206" s="2"/>
      <c r="O206" s="2"/>
      <c r="Q206" s="221"/>
      <c r="R206" s="221"/>
      <c r="S206" s="221"/>
      <c r="T206" s="221"/>
      <c r="U206" s="221"/>
      <c r="V206" s="221"/>
      <c r="W206" s="221"/>
      <c r="X206" s="221"/>
      <c r="Y206" s="221"/>
      <c r="Z206" s="221"/>
      <c r="AA206" s="221"/>
      <c r="AB206" s="221"/>
      <c r="AC206" s="221"/>
    </row>
    <row r="207" spans="1:76" ht="16" customHeight="1" x14ac:dyDescent="0.35">
      <c r="A207" s="333" t="s">
        <v>20</v>
      </c>
      <c r="B207" s="222">
        <v>4</v>
      </c>
      <c r="C207" s="355"/>
      <c r="D207" s="355"/>
      <c r="E207" s="355"/>
      <c r="F207" s="355"/>
      <c r="G207" s="355"/>
      <c r="H207" s="355"/>
      <c r="I207" s="355"/>
      <c r="J207" s="355"/>
      <c r="K207" s="355"/>
      <c r="L207" s="355"/>
      <c r="M207" s="355"/>
      <c r="N207" s="355"/>
      <c r="O207" s="355"/>
      <c r="P207" s="355"/>
      <c r="Q207" s="363" t="s">
        <v>36</v>
      </c>
      <c r="R207" s="229">
        <v>2018</v>
      </c>
      <c r="S207" s="229">
        <v>2021</v>
      </c>
      <c r="T207" s="357"/>
      <c r="U207" s="357"/>
      <c r="V207" s="357"/>
      <c r="W207" s="357"/>
      <c r="X207" s="357"/>
      <c r="Y207" s="357"/>
      <c r="Z207" s="357"/>
      <c r="AA207" s="357"/>
      <c r="AB207" s="357"/>
      <c r="AC207" s="357"/>
    </row>
    <row r="208" spans="1:76" ht="16" customHeight="1" x14ac:dyDescent="0.35">
      <c r="A208" s="333" t="s">
        <v>21</v>
      </c>
      <c r="B208" s="222">
        <v>3</v>
      </c>
      <c r="C208" s="361"/>
      <c r="D208" s="361"/>
      <c r="E208" s="361"/>
      <c r="F208" s="361"/>
      <c r="G208" s="361"/>
      <c r="H208" s="361"/>
      <c r="I208" s="361"/>
      <c r="J208" s="361"/>
      <c r="K208" s="361"/>
      <c r="L208" s="361"/>
      <c r="M208" s="361"/>
      <c r="N208" s="361"/>
      <c r="O208" s="361"/>
      <c r="P208" s="361"/>
      <c r="Q208" s="229" t="s">
        <v>74</v>
      </c>
      <c r="R208" s="230">
        <v>3.1212121212121211</v>
      </c>
      <c r="S208" s="359">
        <f>B241</f>
        <v>2.8125</v>
      </c>
      <c r="T208" s="354"/>
      <c r="U208" s="354"/>
      <c r="V208" s="354"/>
      <c r="W208" s="354"/>
      <c r="X208" s="354"/>
      <c r="Y208" s="354"/>
      <c r="Z208" s="354"/>
      <c r="AA208" s="354"/>
      <c r="AB208" s="354"/>
      <c r="AC208" s="354"/>
    </row>
    <row r="209" spans="1:29" ht="16" customHeight="1" x14ac:dyDescent="0.35">
      <c r="A209" s="333" t="s">
        <v>23</v>
      </c>
      <c r="B209" s="222">
        <v>2</v>
      </c>
      <c r="C209" s="364"/>
      <c r="D209" s="364"/>
      <c r="E209" s="364"/>
      <c r="F209" s="364"/>
      <c r="G209" s="364"/>
      <c r="H209" s="364"/>
      <c r="I209" s="364"/>
      <c r="J209" s="364"/>
      <c r="K209" s="364"/>
      <c r="L209" s="364"/>
      <c r="M209" s="364"/>
      <c r="N209" s="364"/>
      <c r="O209" s="364"/>
      <c r="P209" s="364"/>
      <c r="Q209" s="229" t="s">
        <v>76</v>
      </c>
      <c r="R209" s="230">
        <v>2.9230769230769229</v>
      </c>
      <c r="S209" s="359">
        <f>B242</f>
        <v>2.7857142857142856</v>
      </c>
      <c r="T209" s="357"/>
      <c r="U209" s="357"/>
      <c r="V209" s="357"/>
      <c r="W209" s="357"/>
      <c r="X209" s="357"/>
      <c r="Y209" s="357"/>
      <c r="Z209" s="357"/>
      <c r="AA209" s="357"/>
      <c r="AB209" s="357"/>
      <c r="AC209" s="357"/>
    </row>
    <row r="210" spans="1:29" ht="16" customHeight="1" x14ac:dyDescent="0.35">
      <c r="A210" s="333" t="s">
        <v>26</v>
      </c>
      <c r="B210" s="222">
        <v>3</v>
      </c>
      <c r="C210" s="364"/>
      <c r="D210" s="364"/>
      <c r="E210" s="364"/>
      <c r="F210" s="364"/>
      <c r="G210" s="364"/>
      <c r="H210" s="364"/>
      <c r="I210" s="364"/>
      <c r="J210" s="364"/>
      <c r="K210" s="364"/>
      <c r="L210" s="364"/>
      <c r="M210" s="364"/>
      <c r="N210" s="364"/>
      <c r="O210" s="364"/>
      <c r="P210" s="364"/>
      <c r="Q210" s="229" t="s">
        <v>78</v>
      </c>
      <c r="R210" s="230">
        <v>3.25</v>
      </c>
      <c r="S210" s="359">
        <f>B243</f>
        <v>2.8333333333333335</v>
      </c>
      <c r="T210" s="357"/>
      <c r="U210" s="357"/>
      <c r="V210" s="357"/>
      <c r="W210" s="357"/>
      <c r="X210" s="357"/>
      <c r="Y210" s="357"/>
      <c r="Z210" s="357"/>
      <c r="AA210" s="357"/>
      <c r="AB210" s="357"/>
      <c r="AC210" s="357"/>
    </row>
    <row r="211" spans="1:29" ht="16" customHeight="1" x14ac:dyDescent="0.35">
      <c r="A211" s="333" t="s">
        <v>29</v>
      </c>
      <c r="B211" s="222">
        <v>2</v>
      </c>
      <c r="C211" s="361"/>
      <c r="D211" s="361"/>
      <c r="E211" s="361"/>
      <c r="F211" s="361"/>
      <c r="G211" s="361"/>
      <c r="H211" s="361"/>
      <c r="I211" s="361"/>
      <c r="J211" s="361"/>
      <c r="K211" s="361"/>
      <c r="L211" s="361"/>
      <c r="M211" s="361"/>
      <c r="N211" s="361"/>
      <c r="O211" s="361"/>
      <c r="P211" s="361"/>
      <c r="Q211" s="354"/>
      <c r="R211" s="354"/>
      <c r="S211" s="354"/>
      <c r="T211" s="354"/>
      <c r="U211" s="354"/>
      <c r="V211" s="354"/>
      <c r="W211" s="354"/>
      <c r="X211" s="354"/>
      <c r="Y211" s="354"/>
      <c r="Z211" s="354"/>
      <c r="AA211" s="354"/>
      <c r="AB211" s="354"/>
      <c r="AC211" s="354"/>
    </row>
    <row r="212" spans="1:29" ht="16" customHeight="1" x14ac:dyDescent="0.35">
      <c r="A212" s="333" t="s">
        <v>32</v>
      </c>
      <c r="B212" s="222">
        <v>2</v>
      </c>
      <c r="C212" s="355"/>
      <c r="D212" s="355"/>
      <c r="E212" s="355"/>
      <c r="F212" s="355"/>
      <c r="G212" s="355"/>
      <c r="H212" s="355"/>
      <c r="I212" s="355"/>
      <c r="J212" s="355"/>
      <c r="K212" s="355"/>
      <c r="L212" s="355"/>
      <c r="M212" s="355"/>
      <c r="N212" s="355"/>
      <c r="O212" s="355"/>
      <c r="P212" s="355"/>
      <c r="Q212" s="354"/>
      <c r="R212" s="354"/>
      <c r="S212" s="354"/>
      <c r="T212" s="354"/>
      <c r="U212" s="354"/>
      <c r="V212" s="354"/>
      <c r="W212" s="354"/>
      <c r="X212" s="354"/>
      <c r="Y212" s="354"/>
      <c r="Z212" s="354"/>
      <c r="AA212" s="354"/>
      <c r="AB212" s="354"/>
      <c r="AC212" s="354"/>
    </row>
    <row r="213" spans="1:29" ht="16" customHeight="1" x14ac:dyDescent="0.35">
      <c r="A213" s="333" t="s">
        <v>35</v>
      </c>
      <c r="B213" s="222">
        <v>2</v>
      </c>
      <c r="C213" s="361"/>
      <c r="D213" s="361"/>
      <c r="E213" s="361"/>
      <c r="F213" s="361"/>
      <c r="G213" s="361"/>
      <c r="H213" s="361"/>
      <c r="I213" s="361"/>
      <c r="J213" s="361"/>
      <c r="K213" s="361"/>
      <c r="L213" s="361"/>
      <c r="M213" s="361"/>
      <c r="N213" s="361"/>
      <c r="O213" s="361"/>
      <c r="P213" s="361"/>
      <c r="Q213" s="354"/>
      <c r="R213" s="354"/>
      <c r="S213" s="354"/>
      <c r="T213" s="354"/>
      <c r="U213" s="354"/>
      <c r="V213" s="354"/>
      <c r="W213" s="354"/>
      <c r="X213" s="354"/>
      <c r="Y213" s="354"/>
      <c r="Z213" s="354"/>
      <c r="AA213" s="354"/>
      <c r="AB213" s="354"/>
      <c r="AC213" s="354"/>
    </row>
    <row r="214" spans="1:29" ht="16" customHeight="1" x14ac:dyDescent="0.35">
      <c r="A214" s="333" t="s">
        <v>38</v>
      </c>
      <c r="B214" s="222">
        <v>3</v>
      </c>
      <c r="C214" s="361"/>
      <c r="D214" s="361"/>
      <c r="E214" s="361"/>
      <c r="F214" s="361"/>
      <c r="G214" s="361"/>
      <c r="H214" s="361"/>
      <c r="I214" s="361"/>
      <c r="J214" s="361"/>
      <c r="K214" s="361"/>
      <c r="L214" s="361"/>
      <c r="M214" s="361"/>
      <c r="N214" s="361"/>
      <c r="O214" s="361"/>
      <c r="P214" s="361"/>
      <c r="Q214" s="354"/>
      <c r="R214" s="354"/>
      <c r="S214" s="354"/>
      <c r="T214" s="354"/>
      <c r="U214" s="354"/>
      <c r="V214" s="354"/>
      <c r="W214" s="354"/>
      <c r="X214" s="354"/>
      <c r="Y214" s="354"/>
      <c r="Z214" s="354"/>
      <c r="AA214" s="354"/>
      <c r="AB214" s="354"/>
      <c r="AC214" s="354"/>
    </row>
    <row r="215" spans="1:29" ht="16" customHeight="1" x14ac:dyDescent="0.35">
      <c r="A215" s="333" t="s">
        <v>41</v>
      </c>
      <c r="B215" s="222">
        <v>3</v>
      </c>
      <c r="C215" s="355"/>
      <c r="D215" s="355"/>
      <c r="E215" s="355"/>
      <c r="F215" s="355"/>
      <c r="G215" s="355"/>
      <c r="H215" s="355"/>
      <c r="I215" s="355"/>
      <c r="J215" s="355"/>
      <c r="K215" s="355"/>
      <c r="L215" s="355"/>
      <c r="M215" s="355"/>
      <c r="N215" s="355"/>
      <c r="O215" s="355"/>
      <c r="P215" s="355"/>
      <c r="Q215" s="354"/>
      <c r="R215" s="354"/>
      <c r="S215" s="354"/>
      <c r="T215" s="354"/>
      <c r="U215" s="354"/>
      <c r="V215" s="354"/>
      <c r="W215" s="354"/>
      <c r="X215" s="354"/>
      <c r="Y215" s="354"/>
      <c r="Z215" s="354"/>
      <c r="AA215" s="354"/>
      <c r="AB215" s="354"/>
      <c r="AC215" s="354"/>
    </row>
    <row r="216" spans="1:29" ht="16" customHeight="1" x14ac:dyDescent="0.35">
      <c r="A216" s="333" t="s">
        <v>44</v>
      </c>
      <c r="B216" s="222">
        <v>4</v>
      </c>
      <c r="C216" s="355"/>
      <c r="D216" s="355"/>
      <c r="E216" s="355"/>
      <c r="F216" s="355"/>
      <c r="G216" s="355"/>
      <c r="H216" s="355"/>
      <c r="I216" s="355"/>
      <c r="J216" s="355"/>
      <c r="K216" s="355"/>
      <c r="L216" s="355"/>
      <c r="M216" s="355"/>
      <c r="N216" s="355"/>
      <c r="O216" s="355"/>
      <c r="P216" s="355"/>
      <c r="Q216" s="354"/>
      <c r="R216" s="354"/>
      <c r="S216" s="354"/>
      <c r="T216" s="354"/>
      <c r="U216" s="354"/>
      <c r="V216" s="354"/>
      <c r="W216" s="354"/>
      <c r="X216" s="354"/>
      <c r="Y216" s="354"/>
      <c r="Z216" s="354"/>
      <c r="AA216" s="354"/>
      <c r="AB216" s="354"/>
      <c r="AC216" s="354"/>
    </row>
    <row r="217" spans="1:29" ht="16" customHeight="1" x14ac:dyDescent="0.35">
      <c r="A217" s="333" t="s">
        <v>47</v>
      </c>
      <c r="B217" s="222">
        <v>3</v>
      </c>
      <c r="C217" s="361"/>
      <c r="D217" s="361"/>
      <c r="E217" s="361"/>
      <c r="F217" s="361"/>
      <c r="G217" s="361"/>
      <c r="H217" s="361"/>
      <c r="I217" s="361"/>
      <c r="J217" s="361"/>
      <c r="K217" s="361"/>
      <c r="L217" s="361"/>
      <c r="M217" s="361"/>
      <c r="N217" s="361"/>
      <c r="O217" s="361"/>
      <c r="P217" s="361"/>
      <c r="Q217" s="354"/>
      <c r="R217" s="354"/>
      <c r="S217" s="354"/>
      <c r="T217" s="354"/>
      <c r="U217" s="354"/>
      <c r="V217" s="354"/>
      <c r="W217" s="354"/>
      <c r="X217" s="354"/>
      <c r="Y217" s="354"/>
      <c r="Z217" s="354"/>
      <c r="AA217" s="354"/>
      <c r="AB217" s="354"/>
      <c r="AC217" s="354"/>
    </row>
    <row r="218" spans="1:29" ht="16" customHeight="1" x14ac:dyDescent="0.35">
      <c r="A218" s="333" t="s">
        <v>50</v>
      </c>
      <c r="B218" s="222">
        <v>3</v>
      </c>
      <c r="C218" s="361"/>
      <c r="D218" s="361"/>
      <c r="E218" s="361"/>
      <c r="F218" s="361"/>
      <c r="G218" s="361"/>
      <c r="H218" s="361"/>
      <c r="I218" s="361"/>
      <c r="J218" s="361"/>
      <c r="K218" s="361"/>
      <c r="L218" s="361"/>
      <c r="M218" s="361"/>
      <c r="N218" s="361"/>
      <c r="O218" s="361"/>
      <c r="P218" s="361"/>
      <c r="Q218" s="354"/>
      <c r="R218" s="354"/>
      <c r="S218" s="354"/>
      <c r="T218" s="354"/>
      <c r="U218" s="354"/>
      <c r="V218" s="354"/>
      <c r="W218" s="354"/>
      <c r="X218" s="354"/>
      <c r="Y218" s="354"/>
      <c r="Z218" s="354"/>
      <c r="AA218" s="354"/>
      <c r="AB218" s="354"/>
      <c r="AC218" s="354"/>
    </row>
    <row r="219" spans="1:29" ht="16" customHeight="1" x14ac:dyDescent="0.35">
      <c r="A219" s="333" t="s">
        <v>51</v>
      </c>
      <c r="B219" s="222">
        <v>2</v>
      </c>
      <c r="C219" s="361"/>
      <c r="D219" s="361"/>
      <c r="E219" s="361"/>
      <c r="F219" s="361"/>
      <c r="G219" s="361"/>
      <c r="H219" s="361"/>
      <c r="I219" s="361"/>
      <c r="J219" s="361"/>
      <c r="K219" s="361"/>
      <c r="L219" s="361"/>
      <c r="M219" s="361"/>
      <c r="N219" s="361"/>
      <c r="O219" s="361"/>
      <c r="P219" s="361"/>
      <c r="Q219" s="354"/>
      <c r="R219" s="354"/>
      <c r="S219" s="354"/>
      <c r="T219" s="354"/>
      <c r="U219" s="354"/>
      <c r="V219" s="354"/>
      <c r="W219" s="354"/>
      <c r="X219" s="354"/>
      <c r="Y219" s="354"/>
      <c r="Z219" s="354"/>
      <c r="AA219" s="354"/>
      <c r="AB219" s="354"/>
      <c r="AC219" s="354"/>
    </row>
    <row r="220" spans="1:29" ht="16" customHeight="1" x14ac:dyDescent="0.35">
      <c r="A220" s="333" t="s">
        <v>52</v>
      </c>
      <c r="B220" s="222">
        <v>3</v>
      </c>
      <c r="C220" s="355"/>
      <c r="D220" s="355"/>
      <c r="E220" s="355"/>
      <c r="F220" s="355"/>
      <c r="G220" s="355"/>
      <c r="H220" s="355"/>
      <c r="I220" s="355"/>
      <c r="J220" s="355"/>
      <c r="K220" s="355"/>
      <c r="L220" s="355"/>
      <c r="M220" s="355"/>
      <c r="N220" s="355"/>
      <c r="O220" s="355"/>
      <c r="P220" s="355"/>
      <c r="Q220" s="354"/>
      <c r="R220" s="354"/>
      <c r="S220" s="354"/>
      <c r="T220" s="354"/>
      <c r="U220" s="354"/>
      <c r="V220" s="354"/>
      <c r="W220" s="354"/>
      <c r="X220" s="354"/>
      <c r="Y220" s="354"/>
      <c r="Z220" s="354"/>
      <c r="AA220" s="354"/>
      <c r="AB220" s="354"/>
      <c r="AC220" s="354"/>
    </row>
    <row r="221" spans="1:29" ht="16" customHeight="1" x14ac:dyDescent="0.35">
      <c r="A221" s="333" t="s">
        <v>53</v>
      </c>
      <c r="B221" s="219">
        <v>3</v>
      </c>
      <c r="C221" s="355"/>
      <c r="D221" s="355"/>
      <c r="E221" s="355"/>
      <c r="F221" s="355"/>
      <c r="G221" s="355"/>
      <c r="H221" s="355"/>
      <c r="I221" s="355"/>
      <c r="J221" s="355"/>
      <c r="K221" s="355"/>
      <c r="L221" s="355"/>
      <c r="M221" s="355"/>
      <c r="N221" s="355"/>
      <c r="O221" s="355"/>
      <c r="P221" s="355"/>
      <c r="Q221" s="354"/>
      <c r="R221" s="354"/>
      <c r="S221" s="354"/>
      <c r="T221" s="354"/>
      <c r="U221" s="354"/>
      <c r="V221" s="354"/>
      <c r="W221" s="354"/>
      <c r="X221" s="354"/>
      <c r="Y221" s="354"/>
      <c r="Z221" s="354"/>
      <c r="AA221" s="354"/>
      <c r="AB221" s="354"/>
      <c r="AC221" s="354"/>
    </row>
    <row r="222" spans="1:29" ht="16" customHeight="1" x14ac:dyDescent="0.35">
      <c r="A222" s="333" t="s">
        <v>54</v>
      </c>
      <c r="B222" s="219">
        <v>3</v>
      </c>
      <c r="C222" s="361"/>
      <c r="D222" s="361"/>
      <c r="E222" s="361"/>
      <c r="F222" s="361"/>
      <c r="G222" s="361"/>
      <c r="H222" s="361"/>
      <c r="I222" s="361"/>
      <c r="J222" s="361"/>
      <c r="K222" s="361"/>
      <c r="L222" s="361"/>
      <c r="M222" s="361"/>
      <c r="N222" s="361"/>
      <c r="O222" s="361"/>
      <c r="P222" s="361"/>
      <c r="Q222" s="354"/>
      <c r="R222" s="354"/>
      <c r="S222" s="354"/>
      <c r="T222" s="354"/>
      <c r="U222" s="354"/>
      <c r="V222" s="354"/>
      <c r="W222" s="354"/>
      <c r="X222" s="354"/>
      <c r="Y222" s="354"/>
      <c r="Z222" s="354"/>
      <c r="AA222" s="354"/>
      <c r="AB222" s="354"/>
      <c r="AC222" s="354"/>
    </row>
    <row r="223" spans="1:29" ht="16" customHeight="1" x14ac:dyDescent="0.35">
      <c r="A223" s="333" t="s">
        <v>55</v>
      </c>
      <c r="B223" s="219">
        <v>3</v>
      </c>
      <c r="C223" s="361"/>
      <c r="D223" s="361"/>
      <c r="E223" s="361"/>
      <c r="F223" s="361"/>
      <c r="G223" s="361"/>
      <c r="H223" s="361"/>
      <c r="I223" s="361"/>
      <c r="J223" s="361"/>
      <c r="K223" s="361"/>
      <c r="L223" s="361"/>
      <c r="M223" s="361"/>
      <c r="N223" s="361"/>
      <c r="O223" s="361"/>
      <c r="P223" s="361"/>
      <c r="Q223" s="354"/>
      <c r="R223" s="354"/>
      <c r="S223" s="354"/>
      <c r="T223" s="354"/>
      <c r="U223" s="354"/>
      <c r="V223" s="354"/>
      <c r="W223" s="354"/>
      <c r="X223" s="354"/>
      <c r="Y223" s="354"/>
      <c r="Z223" s="354"/>
      <c r="AA223" s="354"/>
      <c r="AB223" s="354"/>
      <c r="AC223" s="354"/>
    </row>
    <row r="224" spans="1:29" ht="16" customHeight="1" x14ac:dyDescent="0.35">
      <c r="A224" s="333" t="s">
        <v>56</v>
      </c>
      <c r="B224" s="219">
        <v>3</v>
      </c>
      <c r="C224" s="355"/>
      <c r="D224" s="355"/>
      <c r="E224" s="355"/>
      <c r="F224" s="355"/>
      <c r="G224" s="355"/>
      <c r="H224" s="355"/>
      <c r="I224" s="355"/>
      <c r="J224" s="355"/>
      <c r="K224" s="355"/>
      <c r="L224" s="355"/>
      <c r="M224" s="355"/>
      <c r="N224" s="355"/>
      <c r="O224" s="355"/>
      <c r="P224" s="355"/>
      <c r="Q224" s="354"/>
      <c r="R224" s="354"/>
      <c r="S224" s="354"/>
      <c r="T224" s="354"/>
      <c r="U224" s="354"/>
      <c r="V224" s="354"/>
      <c r="W224" s="354"/>
      <c r="X224" s="354"/>
      <c r="Y224" s="354"/>
      <c r="Z224" s="354"/>
      <c r="AA224" s="354"/>
      <c r="AB224" s="354"/>
      <c r="AC224" s="354"/>
    </row>
    <row r="225" spans="1:29" ht="16" customHeight="1" x14ac:dyDescent="0.35">
      <c r="A225" s="333" t="s">
        <v>57</v>
      </c>
      <c r="B225" s="219">
        <v>2</v>
      </c>
      <c r="C225" s="354"/>
      <c r="D225" s="354"/>
      <c r="E225" s="354"/>
      <c r="F225" s="354"/>
      <c r="G225" s="354"/>
      <c r="H225" s="354"/>
      <c r="I225" s="354"/>
      <c r="J225" s="354"/>
      <c r="K225" s="354"/>
      <c r="L225" s="354"/>
      <c r="M225" s="354"/>
      <c r="N225" s="354"/>
      <c r="O225" s="354"/>
      <c r="P225" s="354"/>
      <c r="Q225" s="354"/>
      <c r="R225" s="354"/>
      <c r="S225" s="354"/>
      <c r="T225" s="354"/>
      <c r="U225" s="354"/>
      <c r="V225" s="354"/>
      <c r="W225" s="354"/>
      <c r="X225" s="354"/>
      <c r="Y225" s="354"/>
      <c r="Z225" s="354"/>
      <c r="AA225" s="354"/>
      <c r="AB225" s="354"/>
      <c r="AC225" s="354"/>
    </row>
    <row r="226" spans="1:29" ht="16" customHeight="1" x14ac:dyDescent="0.35">
      <c r="A226" s="333" t="s">
        <v>58</v>
      </c>
      <c r="B226" s="219">
        <v>4</v>
      </c>
      <c r="C226" s="355"/>
      <c r="D226" s="355"/>
      <c r="E226" s="355"/>
      <c r="F226" s="355"/>
      <c r="G226" s="355"/>
      <c r="H226" s="355"/>
      <c r="I226" s="355"/>
      <c r="J226" s="355"/>
      <c r="K226" s="355"/>
      <c r="L226" s="355"/>
      <c r="M226" s="355"/>
      <c r="N226" s="355"/>
      <c r="O226" s="355"/>
      <c r="P226" s="355"/>
      <c r="Q226" s="354"/>
      <c r="R226" s="354"/>
      <c r="S226" s="354"/>
      <c r="T226" s="354"/>
      <c r="U226" s="354"/>
      <c r="V226" s="354"/>
      <c r="W226" s="354"/>
      <c r="X226" s="354"/>
      <c r="Y226" s="354"/>
      <c r="Z226" s="354"/>
      <c r="AA226" s="354"/>
      <c r="AB226" s="354"/>
      <c r="AC226" s="354"/>
    </row>
    <row r="227" spans="1:29" ht="16" customHeight="1" x14ac:dyDescent="0.35">
      <c r="A227" s="333" t="s">
        <v>59</v>
      </c>
      <c r="B227" s="219">
        <v>3</v>
      </c>
      <c r="C227" s="354"/>
      <c r="D227" s="354"/>
      <c r="E227" s="354"/>
      <c r="F227" s="354"/>
      <c r="G227" s="354"/>
      <c r="H227" s="354"/>
      <c r="I227" s="354"/>
      <c r="J227" s="354"/>
      <c r="K227" s="354"/>
      <c r="L227" s="354"/>
      <c r="M227" s="354"/>
      <c r="N227" s="354"/>
      <c r="O227" s="354"/>
      <c r="P227" s="354"/>
      <c r="Q227" s="354"/>
      <c r="R227" s="354"/>
      <c r="S227" s="354"/>
      <c r="T227" s="354"/>
      <c r="U227" s="354"/>
      <c r="V227" s="354"/>
      <c r="W227" s="354"/>
      <c r="X227" s="354"/>
      <c r="Y227" s="354"/>
      <c r="Z227" s="354"/>
      <c r="AA227" s="354"/>
      <c r="AB227" s="354"/>
      <c r="AC227" s="354"/>
    </row>
    <row r="228" spans="1:29" ht="16" customHeight="1" x14ac:dyDescent="0.35">
      <c r="A228" s="333" t="s">
        <v>60</v>
      </c>
      <c r="B228" s="219">
        <v>2</v>
      </c>
      <c r="C228" s="355"/>
      <c r="D228" s="355"/>
      <c r="E228" s="355"/>
      <c r="F228" s="355"/>
      <c r="G228" s="355"/>
      <c r="H228" s="355"/>
      <c r="I228" s="355"/>
      <c r="J228" s="355"/>
      <c r="K228" s="355"/>
      <c r="L228" s="355"/>
      <c r="M228" s="355"/>
      <c r="N228" s="355"/>
      <c r="O228" s="355"/>
      <c r="P228" s="355"/>
      <c r="Q228" s="354"/>
      <c r="R228" s="354"/>
      <c r="S228" s="354"/>
      <c r="T228" s="354"/>
      <c r="U228" s="354"/>
      <c r="V228" s="354"/>
      <c r="W228" s="354"/>
      <c r="X228" s="354"/>
      <c r="Y228" s="354"/>
      <c r="Z228" s="354"/>
      <c r="AA228" s="354"/>
      <c r="AB228" s="354"/>
      <c r="AC228" s="354"/>
    </row>
    <row r="229" spans="1:29" ht="16" customHeight="1" x14ac:dyDescent="0.35">
      <c r="A229" s="333" t="s">
        <v>61</v>
      </c>
      <c r="B229" s="219">
        <v>2</v>
      </c>
      <c r="C229" s="354"/>
      <c r="D229" s="354"/>
      <c r="E229" s="354"/>
      <c r="F229" s="354"/>
      <c r="G229" s="354"/>
      <c r="H229" s="354"/>
      <c r="I229" s="354"/>
      <c r="J229" s="354"/>
      <c r="K229" s="354"/>
      <c r="L229" s="354"/>
      <c r="M229" s="354"/>
      <c r="N229" s="354"/>
      <c r="O229" s="354"/>
      <c r="P229" s="354"/>
      <c r="Q229" s="354"/>
      <c r="R229" s="354"/>
      <c r="S229" s="354"/>
      <c r="T229" s="354"/>
      <c r="U229" s="354"/>
      <c r="V229" s="354"/>
      <c r="W229" s="354"/>
      <c r="X229" s="354"/>
      <c r="Y229" s="354"/>
      <c r="Z229" s="354"/>
      <c r="AA229" s="354"/>
      <c r="AB229" s="354"/>
      <c r="AC229" s="354"/>
    </row>
    <row r="230" spans="1:29" ht="16" customHeight="1" x14ac:dyDescent="0.35">
      <c r="A230" s="333" t="s">
        <v>62</v>
      </c>
      <c r="B230" s="219">
        <v>3</v>
      </c>
      <c r="C230" s="354"/>
      <c r="D230" s="354"/>
      <c r="E230" s="354"/>
      <c r="F230" s="354"/>
      <c r="G230" s="354"/>
      <c r="H230" s="354"/>
      <c r="I230" s="354"/>
      <c r="J230" s="354"/>
      <c r="K230" s="354"/>
      <c r="L230" s="354"/>
      <c r="M230" s="354"/>
      <c r="N230" s="354"/>
      <c r="O230" s="354"/>
      <c r="P230" s="354"/>
      <c r="Q230" s="354"/>
      <c r="R230" s="354"/>
      <c r="S230" s="354"/>
      <c r="T230" s="354"/>
      <c r="U230" s="354"/>
      <c r="V230" s="354"/>
      <c r="W230" s="354"/>
      <c r="X230" s="354"/>
      <c r="Y230" s="354"/>
      <c r="Z230" s="354"/>
      <c r="AA230" s="354"/>
      <c r="AB230" s="354"/>
      <c r="AC230" s="354"/>
    </row>
    <row r="231" spans="1:29" ht="16" customHeight="1" x14ac:dyDescent="0.35">
      <c r="A231" s="333" t="s">
        <v>63</v>
      </c>
      <c r="B231" s="219">
        <v>3</v>
      </c>
      <c r="C231" s="354"/>
      <c r="D231" s="354"/>
      <c r="E231" s="354"/>
      <c r="F231" s="354"/>
      <c r="G231" s="354"/>
      <c r="H231" s="354"/>
      <c r="I231" s="354"/>
      <c r="J231" s="354"/>
      <c r="K231" s="354"/>
      <c r="L231" s="354"/>
      <c r="M231" s="354"/>
      <c r="N231" s="354"/>
      <c r="O231" s="354"/>
      <c r="P231" s="354"/>
      <c r="Q231" s="354"/>
      <c r="R231" s="354"/>
      <c r="S231" s="354"/>
      <c r="T231" s="354"/>
      <c r="U231" s="354"/>
      <c r="V231" s="354"/>
      <c r="W231" s="354"/>
      <c r="X231" s="354"/>
      <c r="Y231" s="354"/>
      <c r="Z231" s="354"/>
      <c r="AA231" s="354"/>
      <c r="AB231" s="354"/>
      <c r="AC231" s="354"/>
    </row>
    <row r="232" spans="1:29" ht="16" customHeight="1" x14ac:dyDescent="0.35">
      <c r="A232" s="333" t="s">
        <v>64</v>
      </c>
      <c r="B232" s="219">
        <v>3</v>
      </c>
      <c r="C232" s="354"/>
      <c r="D232" s="354"/>
      <c r="E232" s="354"/>
      <c r="F232" s="354"/>
      <c r="G232" s="354"/>
      <c r="H232" s="354"/>
      <c r="I232" s="354"/>
      <c r="J232" s="354"/>
      <c r="K232" s="354"/>
      <c r="L232" s="354"/>
      <c r="M232" s="354"/>
      <c r="N232" s="354"/>
      <c r="O232" s="354"/>
      <c r="P232" s="354"/>
      <c r="Q232" s="354"/>
      <c r="R232" s="354"/>
      <c r="S232" s="354"/>
      <c r="T232" s="354"/>
      <c r="U232" s="354"/>
      <c r="V232" s="354"/>
      <c r="W232" s="354"/>
      <c r="X232" s="354"/>
      <c r="Y232" s="354"/>
      <c r="Z232" s="354"/>
      <c r="AA232" s="354"/>
      <c r="AB232" s="354"/>
      <c r="AC232" s="354"/>
    </row>
    <row r="233" spans="1:29" ht="16" customHeight="1" x14ac:dyDescent="0.35">
      <c r="A233" s="333" t="s">
        <v>65</v>
      </c>
      <c r="B233" s="227"/>
      <c r="C233" s="354"/>
      <c r="D233" s="354"/>
      <c r="E233" s="354"/>
      <c r="F233" s="354"/>
      <c r="G233" s="354"/>
      <c r="H233" s="354"/>
      <c r="I233" s="354"/>
      <c r="J233" s="354"/>
      <c r="K233" s="354"/>
      <c r="L233" s="354"/>
      <c r="M233" s="354"/>
      <c r="N233" s="354"/>
      <c r="O233" s="354"/>
      <c r="P233" s="354"/>
      <c r="Q233" s="354"/>
      <c r="R233" s="354"/>
      <c r="S233" s="354"/>
      <c r="T233" s="354"/>
      <c r="U233" s="354"/>
      <c r="V233" s="354"/>
      <c r="W233" s="354"/>
      <c r="X233" s="354"/>
      <c r="Y233" s="354"/>
      <c r="Z233" s="354"/>
      <c r="AA233" s="354"/>
      <c r="AB233" s="354"/>
      <c r="AC233" s="354"/>
    </row>
    <row r="234" spans="1:29" ht="16" customHeight="1" x14ac:dyDescent="0.35">
      <c r="A234" s="333" t="s">
        <v>66</v>
      </c>
      <c r="B234" s="219">
        <v>3</v>
      </c>
      <c r="C234" s="354"/>
      <c r="D234" s="354"/>
      <c r="E234" s="354"/>
      <c r="F234" s="354"/>
      <c r="G234" s="354"/>
      <c r="H234" s="354"/>
      <c r="I234" s="354"/>
      <c r="J234" s="354"/>
      <c r="K234" s="354"/>
      <c r="L234" s="354"/>
      <c r="M234" s="354"/>
      <c r="N234" s="354"/>
      <c r="O234" s="354"/>
      <c r="P234" s="354"/>
      <c r="Q234" s="354"/>
      <c r="R234" s="354"/>
      <c r="S234" s="354"/>
      <c r="T234" s="354"/>
      <c r="U234" s="354"/>
      <c r="V234" s="354"/>
      <c r="W234" s="354"/>
      <c r="X234" s="354"/>
      <c r="Y234" s="354"/>
      <c r="Z234" s="354"/>
      <c r="AA234" s="354"/>
      <c r="AB234" s="354"/>
      <c r="AC234" s="354"/>
    </row>
    <row r="235" spans="1:29" ht="16" customHeight="1" x14ac:dyDescent="0.35">
      <c r="A235" s="333" t="s">
        <v>67</v>
      </c>
      <c r="B235" s="219">
        <v>2</v>
      </c>
      <c r="C235" s="354"/>
      <c r="D235" s="354"/>
      <c r="E235" s="354"/>
      <c r="F235" s="354"/>
      <c r="G235" s="354"/>
      <c r="H235" s="354"/>
      <c r="I235" s="354"/>
      <c r="J235" s="354"/>
      <c r="K235" s="354"/>
      <c r="L235" s="354"/>
      <c r="M235" s="354"/>
      <c r="N235" s="354"/>
      <c r="O235" s="354"/>
      <c r="P235" s="354"/>
      <c r="Q235" s="354"/>
      <c r="R235" s="354"/>
      <c r="S235" s="354"/>
      <c r="T235" s="354"/>
      <c r="U235" s="354"/>
      <c r="V235" s="354"/>
      <c r="W235" s="354"/>
      <c r="X235" s="354"/>
      <c r="Y235" s="354"/>
      <c r="Z235" s="354"/>
      <c r="AA235" s="354"/>
      <c r="AB235" s="354"/>
      <c r="AC235" s="354"/>
    </row>
    <row r="236" spans="1:29" ht="16" customHeight="1" x14ac:dyDescent="0.35">
      <c r="A236" s="333" t="s">
        <v>68</v>
      </c>
      <c r="B236" s="219">
        <v>3</v>
      </c>
      <c r="C236" s="354"/>
      <c r="D236" s="354"/>
      <c r="E236" s="354"/>
      <c r="F236" s="354"/>
      <c r="G236" s="354"/>
      <c r="H236" s="354"/>
      <c r="I236" s="354"/>
      <c r="J236" s="354"/>
      <c r="K236" s="354"/>
      <c r="L236" s="354"/>
      <c r="M236" s="354"/>
      <c r="N236" s="354"/>
      <c r="O236" s="354"/>
      <c r="P236" s="354"/>
      <c r="Q236" s="354"/>
      <c r="R236" s="354"/>
      <c r="S236" s="354"/>
      <c r="T236" s="354"/>
      <c r="U236" s="354"/>
      <c r="V236" s="354"/>
      <c r="W236" s="354"/>
      <c r="X236" s="354"/>
      <c r="Y236" s="354"/>
      <c r="Z236" s="354"/>
      <c r="AA236" s="354"/>
      <c r="AB236" s="354"/>
      <c r="AC236" s="354"/>
    </row>
    <row r="237" spans="1:29" ht="16" customHeight="1" x14ac:dyDescent="0.35">
      <c r="A237" s="333" t="s">
        <v>69</v>
      </c>
      <c r="B237" s="219">
        <v>2</v>
      </c>
      <c r="C237" s="354"/>
      <c r="D237" s="354"/>
      <c r="E237" s="354"/>
      <c r="F237" s="354"/>
      <c r="G237" s="354"/>
      <c r="H237" s="354"/>
      <c r="I237" s="354"/>
      <c r="J237" s="354"/>
      <c r="K237" s="354"/>
      <c r="L237" s="354"/>
      <c r="M237" s="354"/>
      <c r="N237" s="354"/>
      <c r="O237" s="354"/>
      <c r="P237" s="354"/>
      <c r="Q237" s="354"/>
      <c r="R237" s="354"/>
      <c r="S237" s="354"/>
      <c r="T237" s="354"/>
      <c r="U237" s="354"/>
      <c r="V237" s="354"/>
      <c r="W237" s="354"/>
      <c r="X237" s="354"/>
      <c r="Y237" s="354"/>
      <c r="Z237" s="354"/>
      <c r="AA237" s="354"/>
      <c r="AB237" s="354"/>
      <c r="AC237" s="354"/>
    </row>
    <row r="238" spans="1:29" ht="16" customHeight="1" x14ac:dyDescent="0.35">
      <c r="A238" s="333" t="s">
        <v>70</v>
      </c>
      <c r="B238" s="219">
        <v>3</v>
      </c>
      <c r="C238" s="354"/>
      <c r="D238" s="354"/>
      <c r="E238" s="354"/>
      <c r="F238" s="354"/>
      <c r="G238" s="354"/>
      <c r="H238" s="354"/>
      <c r="I238" s="354"/>
      <c r="J238" s="354"/>
      <c r="K238" s="354"/>
      <c r="L238" s="354"/>
      <c r="M238" s="354"/>
      <c r="N238" s="354"/>
      <c r="O238" s="354"/>
      <c r="P238" s="354"/>
      <c r="Q238" s="354"/>
      <c r="R238" s="354"/>
      <c r="S238" s="354"/>
      <c r="T238" s="354"/>
      <c r="U238" s="354"/>
      <c r="V238" s="354"/>
      <c r="W238" s="354"/>
      <c r="X238" s="354"/>
      <c r="Y238" s="354"/>
      <c r="Z238" s="354"/>
      <c r="AA238" s="354"/>
      <c r="AB238" s="354"/>
      <c r="AC238" s="354"/>
    </row>
    <row r="239" spans="1:29" ht="16" customHeight="1" x14ac:dyDescent="0.35">
      <c r="A239" s="333" t="s">
        <v>71</v>
      </c>
      <c r="B239" s="219">
        <v>4</v>
      </c>
      <c r="C239" s="354"/>
      <c r="D239" s="354"/>
      <c r="E239" s="354"/>
      <c r="F239" s="354"/>
      <c r="G239" s="354"/>
      <c r="H239" s="354"/>
      <c r="I239" s="354"/>
      <c r="J239" s="354"/>
      <c r="K239" s="354"/>
      <c r="L239" s="354"/>
      <c r="M239" s="354"/>
      <c r="N239" s="354"/>
      <c r="O239" s="354"/>
      <c r="P239" s="354"/>
      <c r="Q239" s="354"/>
      <c r="R239" s="354"/>
      <c r="S239" s="354"/>
      <c r="T239" s="354"/>
      <c r="U239" s="354"/>
      <c r="V239" s="354"/>
      <c r="W239" s="354"/>
      <c r="X239" s="354"/>
      <c r="Y239" s="354"/>
      <c r="Z239" s="354"/>
      <c r="AA239" s="354"/>
      <c r="AB239" s="354"/>
      <c r="AC239" s="354"/>
    </row>
    <row r="240" spans="1:29" ht="16" customHeight="1" x14ac:dyDescent="0.35">
      <c r="A240" s="333" t="s">
        <v>72</v>
      </c>
      <c r="B240" s="227"/>
      <c r="C240" s="354"/>
      <c r="D240" s="354"/>
      <c r="E240" s="354"/>
      <c r="F240" s="354"/>
      <c r="G240" s="354"/>
      <c r="H240" s="354"/>
      <c r="I240" s="354"/>
      <c r="J240" s="354"/>
      <c r="K240" s="354"/>
      <c r="L240" s="354"/>
      <c r="M240" s="354"/>
      <c r="N240" s="354"/>
      <c r="O240" s="354"/>
      <c r="P240" s="354"/>
      <c r="Q240" s="354"/>
      <c r="R240" s="354"/>
      <c r="S240" s="354"/>
      <c r="T240" s="354"/>
      <c r="U240" s="354"/>
      <c r="V240" s="354"/>
      <c r="W240" s="354"/>
      <c r="X240" s="354"/>
      <c r="Y240" s="354"/>
      <c r="Z240" s="354"/>
      <c r="AA240" s="354"/>
      <c r="AB240" s="354"/>
      <c r="AC240" s="354"/>
    </row>
    <row r="241" spans="1:30" x14ac:dyDescent="0.35">
      <c r="A241" s="57" t="s">
        <v>73</v>
      </c>
      <c r="B241" s="223">
        <f>AVERAGEIF(B207:B240,"&gt;0")</f>
        <v>2.8125</v>
      </c>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30" x14ac:dyDescent="0.35">
      <c r="A242" s="57" t="s">
        <v>75</v>
      </c>
      <c r="B242" s="223">
        <f>AVERAGEIF(B207:B220,"&gt;0")</f>
        <v>2.7857142857142856</v>
      </c>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30" x14ac:dyDescent="0.35">
      <c r="A243" s="57" t="s">
        <v>77</v>
      </c>
      <c r="B243" s="223">
        <f>AVERAGEIF(B221:B240,"&gt;0")</f>
        <v>2.8333333333333335</v>
      </c>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30" x14ac:dyDescent="0.35">
      <c r="A244" s="57"/>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30" x14ac:dyDescent="0.35">
      <c r="A245" s="220" t="s">
        <v>39</v>
      </c>
      <c r="B245" s="440" t="s">
        <v>95</v>
      </c>
      <c r="C245" s="440"/>
      <c r="D245" s="440"/>
      <c r="E245" s="440"/>
      <c r="F245" s="440"/>
      <c r="G245" s="440"/>
      <c r="H245" s="440"/>
      <c r="I245" s="440"/>
      <c r="J245" s="440"/>
      <c r="K245" s="440"/>
      <c r="L245" s="440"/>
      <c r="M245" s="440"/>
      <c r="N245" s="440"/>
      <c r="O245" s="440"/>
      <c r="P245" s="440"/>
      <c r="Q245" s="2"/>
      <c r="R245" s="2"/>
      <c r="S245" s="2"/>
      <c r="T245" s="2"/>
      <c r="U245" s="2"/>
      <c r="V245" s="2"/>
      <c r="W245" s="2"/>
      <c r="X245" s="2"/>
      <c r="Y245" s="2"/>
      <c r="Z245" s="2"/>
      <c r="AA245" s="2"/>
      <c r="AB245" s="2"/>
      <c r="AC245" s="2"/>
    </row>
    <row r="246" spans="1:30" x14ac:dyDescent="0.35">
      <c r="A246" s="57"/>
      <c r="B246" s="224"/>
      <c r="C246" s="2"/>
      <c r="D246" s="2"/>
      <c r="E246" s="2"/>
      <c r="F246" s="2"/>
      <c r="G246" s="2"/>
      <c r="H246" s="2"/>
      <c r="I246" s="2"/>
      <c r="J246" s="2"/>
      <c r="K246" s="2"/>
      <c r="L246" s="2"/>
      <c r="M246" s="2"/>
      <c r="N246" s="2"/>
      <c r="O246" s="2"/>
      <c r="Q246" s="221"/>
      <c r="R246" s="221"/>
      <c r="S246" s="221"/>
      <c r="T246" s="221"/>
      <c r="U246" s="221"/>
      <c r="V246" s="221"/>
      <c r="W246" s="221"/>
      <c r="X246" s="221"/>
      <c r="Y246" s="221"/>
      <c r="Z246" s="221"/>
      <c r="AA246" s="221"/>
      <c r="AB246" s="221"/>
      <c r="AC246" s="221"/>
    </row>
    <row r="247" spans="1:30" ht="16" customHeight="1" x14ac:dyDescent="0.35">
      <c r="A247" s="333" t="s">
        <v>20</v>
      </c>
      <c r="B247" s="222">
        <v>4</v>
      </c>
      <c r="C247" s="355"/>
      <c r="D247" s="355"/>
      <c r="E247" s="355"/>
      <c r="F247" s="355"/>
      <c r="G247" s="355"/>
      <c r="H247" s="355"/>
      <c r="I247" s="355"/>
      <c r="J247" s="355"/>
      <c r="K247" s="355"/>
      <c r="L247" s="355"/>
      <c r="M247" s="355"/>
      <c r="N247" s="355"/>
      <c r="O247" s="355"/>
      <c r="P247" s="355"/>
      <c r="Q247" s="363" t="s">
        <v>39</v>
      </c>
      <c r="R247" s="229">
        <v>2018</v>
      </c>
      <c r="S247" s="229">
        <v>2021</v>
      </c>
      <c r="T247" s="357"/>
      <c r="U247" s="357"/>
      <c r="V247" s="357"/>
      <c r="W247" s="357"/>
      <c r="X247" s="357"/>
      <c r="Y247" s="357"/>
      <c r="Z247" s="357"/>
      <c r="AA247" s="357"/>
      <c r="AB247" s="357"/>
      <c r="AC247" s="357"/>
    </row>
    <row r="248" spans="1:30" ht="16" customHeight="1" x14ac:dyDescent="0.35">
      <c r="A248" s="333" t="s">
        <v>21</v>
      </c>
      <c r="B248" s="222">
        <v>3</v>
      </c>
      <c r="C248" s="361"/>
      <c r="D248" s="361"/>
      <c r="E248" s="361"/>
      <c r="F248" s="361"/>
      <c r="G248" s="361"/>
      <c r="H248" s="361"/>
      <c r="I248" s="361"/>
      <c r="J248" s="361"/>
      <c r="K248" s="361"/>
      <c r="L248" s="361"/>
      <c r="M248" s="361"/>
      <c r="N248" s="361"/>
      <c r="O248" s="361"/>
      <c r="P248" s="361"/>
      <c r="Q248" s="229" t="s">
        <v>74</v>
      </c>
      <c r="R248" s="230">
        <v>2.84375</v>
      </c>
      <c r="S248" s="359">
        <f>B281</f>
        <v>2.6875</v>
      </c>
      <c r="T248" s="357"/>
      <c r="U248" s="357"/>
      <c r="V248" s="357"/>
      <c r="W248" s="357"/>
      <c r="X248" s="357"/>
      <c r="Y248" s="357"/>
      <c r="Z248" s="357"/>
      <c r="AA248" s="357"/>
      <c r="AB248" s="357"/>
      <c r="AC248" s="357"/>
    </row>
    <row r="249" spans="1:30" ht="16" customHeight="1" x14ac:dyDescent="0.35">
      <c r="A249" s="333" t="s">
        <v>23</v>
      </c>
      <c r="B249" s="222">
        <v>2</v>
      </c>
      <c r="C249" s="364"/>
      <c r="D249" s="364"/>
      <c r="E249" s="364"/>
      <c r="F249" s="364"/>
      <c r="G249" s="364"/>
      <c r="H249" s="364"/>
      <c r="I249" s="364"/>
      <c r="J249" s="364"/>
      <c r="K249" s="364"/>
      <c r="L249" s="364"/>
      <c r="M249" s="364"/>
      <c r="N249" s="364"/>
      <c r="O249" s="364"/>
      <c r="P249" s="364"/>
      <c r="Q249" s="229" t="s">
        <v>76</v>
      </c>
      <c r="R249" s="230">
        <v>3.2307692307692308</v>
      </c>
      <c r="S249" s="359">
        <f>B282</f>
        <v>3</v>
      </c>
      <c r="T249" s="357"/>
      <c r="U249" s="357"/>
      <c r="V249" s="357"/>
      <c r="W249" s="357"/>
      <c r="X249" s="357"/>
      <c r="Y249" s="357"/>
      <c r="Z249" s="357"/>
      <c r="AA249" s="357"/>
      <c r="AB249" s="357"/>
      <c r="AC249" s="357"/>
    </row>
    <row r="250" spans="1:30" ht="16" customHeight="1" x14ac:dyDescent="0.35">
      <c r="A250" s="333" t="s">
        <v>26</v>
      </c>
      <c r="B250" s="222">
        <v>2</v>
      </c>
      <c r="C250" s="355"/>
      <c r="D250" s="355"/>
      <c r="E250" s="355"/>
      <c r="F250" s="355"/>
      <c r="G250" s="355"/>
      <c r="H250" s="355"/>
      <c r="I250" s="355"/>
      <c r="J250" s="355"/>
      <c r="K250" s="355"/>
      <c r="L250" s="355"/>
      <c r="M250" s="355"/>
      <c r="N250" s="355"/>
      <c r="O250" s="355"/>
      <c r="P250" s="355"/>
      <c r="Q250" s="229" t="s">
        <v>78</v>
      </c>
      <c r="R250" s="230">
        <v>2.5789473684210527</v>
      </c>
      <c r="S250" s="359">
        <f>B283</f>
        <v>2.4444444444444446</v>
      </c>
      <c r="T250" s="357"/>
      <c r="U250" s="357"/>
      <c r="V250" s="357"/>
      <c r="W250" s="357"/>
      <c r="X250" s="357"/>
      <c r="Y250" s="357"/>
      <c r="Z250" s="357"/>
      <c r="AA250" s="357"/>
      <c r="AB250" s="357"/>
      <c r="AC250" s="357"/>
    </row>
    <row r="251" spans="1:30" ht="16" customHeight="1" x14ac:dyDescent="0.35">
      <c r="A251" s="333" t="s">
        <v>29</v>
      </c>
      <c r="B251" s="222">
        <v>3</v>
      </c>
      <c r="C251" s="361"/>
      <c r="D251" s="361"/>
      <c r="E251" s="361"/>
      <c r="F251" s="361"/>
      <c r="G251" s="361"/>
      <c r="H251" s="361"/>
      <c r="I251" s="361"/>
      <c r="J251" s="361"/>
      <c r="K251" s="361"/>
      <c r="L251" s="361"/>
      <c r="M251" s="361"/>
      <c r="N251" s="361"/>
      <c r="O251" s="361"/>
      <c r="P251" s="361"/>
      <c r="Q251" s="366"/>
      <c r="R251" s="366"/>
      <c r="S251" s="366"/>
      <c r="T251" s="366"/>
      <c r="U251" s="366"/>
      <c r="V251" s="366"/>
      <c r="W251" s="366"/>
      <c r="X251" s="366"/>
      <c r="Y251" s="366"/>
      <c r="Z251" s="366"/>
      <c r="AA251" s="366"/>
      <c r="AB251" s="366"/>
      <c r="AC251" s="366"/>
      <c r="AD251" s="225"/>
    </row>
    <row r="252" spans="1:30" ht="16" customHeight="1" x14ac:dyDescent="0.35">
      <c r="A252" s="333" t="s">
        <v>32</v>
      </c>
      <c r="B252" s="222">
        <v>3</v>
      </c>
      <c r="C252" s="365"/>
      <c r="D252" s="365"/>
      <c r="E252" s="365"/>
      <c r="F252" s="365"/>
      <c r="G252" s="365"/>
      <c r="H252" s="365"/>
      <c r="I252" s="365"/>
      <c r="J252" s="365"/>
      <c r="K252" s="365"/>
      <c r="L252" s="365"/>
      <c r="M252" s="365"/>
      <c r="N252" s="365"/>
      <c r="O252" s="365"/>
      <c r="P252" s="365"/>
      <c r="Q252" s="366"/>
      <c r="R252" s="366"/>
      <c r="S252" s="366"/>
      <c r="T252" s="366"/>
      <c r="U252" s="366"/>
      <c r="V252" s="366"/>
      <c r="W252" s="366"/>
      <c r="X252" s="366"/>
      <c r="Y252" s="366"/>
      <c r="Z252" s="366"/>
      <c r="AA252" s="366"/>
      <c r="AB252" s="366"/>
      <c r="AC252" s="366"/>
    </row>
    <row r="253" spans="1:30" ht="16" customHeight="1" x14ac:dyDescent="0.35">
      <c r="A253" s="333" t="s">
        <v>35</v>
      </c>
      <c r="B253" s="222">
        <v>2</v>
      </c>
      <c r="C253" s="361"/>
      <c r="D253" s="361"/>
      <c r="E253" s="361"/>
      <c r="F253" s="361"/>
      <c r="G253" s="361"/>
      <c r="H253" s="361"/>
      <c r="I253" s="361"/>
      <c r="J253" s="361"/>
      <c r="K253" s="361"/>
      <c r="L253" s="361"/>
      <c r="M253" s="361"/>
      <c r="N253" s="361"/>
      <c r="O253" s="361"/>
      <c r="P253" s="361"/>
      <c r="Q253" s="354"/>
      <c r="R253" s="354"/>
      <c r="S253" s="354"/>
      <c r="T253" s="354"/>
      <c r="U253" s="354"/>
      <c r="V253" s="354"/>
      <c r="W253" s="354"/>
      <c r="X253" s="354"/>
      <c r="Y253" s="354"/>
      <c r="Z253" s="354"/>
      <c r="AA253" s="354"/>
      <c r="AB253" s="354"/>
      <c r="AC253" s="354"/>
    </row>
    <row r="254" spans="1:30" ht="16" customHeight="1" x14ac:dyDescent="0.35">
      <c r="A254" s="333" t="s">
        <v>38</v>
      </c>
      <c r="B254" s="222">
        <v>4</v>
      </c>
      <c r="C254" s="361"/>
      <c r="D254" s="361"/>
      <c r="E254" s="361"/>
      <c r="F254" s="361"/>
      <c r="G254" s="361"/>
      <c r="H254" s="361"/>
      <c r="I254" s="361"/>
      <c r="J254" s="361"/>
      <c r="K254" s="361"/>
      <c r="L254" s="361"/>
      <c r="M254" s="361"/>
      <c r="N254" s="361"/>
      <c r="O254" s="361"/>
      <c r="P254" s="361"/>
      <c r="Q254" s="354"/>
      <c r="R254" s="354"/>
      <c r="S254" s="354"/>
      <c r="T254" s="354"/>
      <c r="U254" s="354"/>
      <c r="V254" s="354"/>
      <c r="W254" s="354"/>
      <c r="X254" s="354"/>
      <c r="Y254" s="354"/>
      <c r="Z254" s="354"/>
      <c r="AA254" s="354"/>
      <c r="AB254" s="354"/>
      <c r="AC254" s="354"/>
    </row>
    <row r="255" spans="1:30" ht="16" customHeight="1" x14ac:dyDescent="0.35">
      <c r="A255" s="333" t="s">
        <v>41</v>
      </c>
      <c r="B255" s="222">
        <v>3</v>
      </c>
      <c r="C255" s="355"/>
      <c r="D255" s="355"/>
      <c r="E255" s="355"/>
      <c r="F255" s="355"/>
      <c r="G255" s="355"/>
      <c r="H255" s="355"/>
      <c r="I255" s="355"/>
      <c r="J255" s="355"/>
      <c r="K255" s="355"/>
      <c r="L255" s="355"/>
      <c r="M255" s="355"/>
      <c r="N255" s="355"/>
      <c r="O255" s="355"/>
      <c r="P255" s="355"/>
      <c r="Q255" s="354"/>
      <c r="R255" s="354"/>
      <c r="S255" s="354"/>
      <c r="T255" s="354"/>
      <c r="U255" s="354"/>
      <c r="V255" s="354"/>
      <c r="W255" s="354"/>
      <c r="X255" s="354"/>
      <c r="Y255" s="354"/>
      <c r="Z255" s="354"/>
      <c r="AA255" s="354"/>
      <c r="AB255" s="354"/>
      <c r="AC255" s="354"/>
    </row>
    <row r="256" spans="1:30" ht="16" customHeight="1" x14ac:dyDescent="0.35">
      <c r="A256" s="333" t="s">
        <v>44</v>
      </c>
      <c r="B256" s="222">
        <v>4</v>
      </c>
      <c r="C256" s="355"/>
      <c r="D256" s="355"/>
      <c r="E256" s="355"/>
      <c r="F256" s="355"/>
      <c r="G256" s="355"/>
      <c r="H256" s="355"/>
      <c r="I256" s="355"/>
      <c r="J256" s="355"/>
      <c r="K256" s="355"/>
      <c r="L256" s="355"/>
      <c r="M256" s="355"/>
      <c r="N256" s="355"/>
      <c r="O256" s="355"/>
      <c r="P256" s="355"/>
      <c r="Q256" s="354"/>
      <c r="R256" s="354"/>
      <c r="S256" s="354"/>
      <c r="T256" s="354"/>
      <c r="U256" s="354"/>
      <c r="V256" s="354"/>
      <c r="W256" s="354"/>
      <c r="X256" s="354"/>
      <c r="Y256" s="354"/>
      <c r="Z256" s="354"/>
      <c r="AA256" s="354"/>
      <c r="AB256" s="354"/>
      <c r="AC256" s="354"/>
    </row>
    <row r="257" spans="1:29" ht="16" customHeight="1" x14ac:dyDescent="0.35">
      <c r="A257" s="333" t="s">
        <v>47</v>
      </c>
      <c r="B257" s="222">
        <v>3</v>
      </c>
      <c r="C257" s="361"/>
      <c r="D257" s="361"/>
      <c r="E257" s="361"/>
      <c r="F257" s="361"/>
      <c r="G257" s="361"/>
      <c r="H257" s="361"/>
      <c r="I257" s="361"/>
      <c r="J257" s="361"/>
      <c r="K257" s="361"/>
      <c r="L257" s="361"/>
      <c r="M257" s="361"/>
      <c r="N257" s="361"/>
      <c r="O257" s="361"/>
      <c r="P257" s="361"/>
      <c r="Q257" s="354"/>
      <c r="R257" s="354"/>
      <c r="S257" s="354"/>
      <c r="T257" s="354"/>
      <c r="U257" s="354"/>
      <c r="V257" s="354"/>
      <c r="W257" s="354"/>
      <c r="X257" s="354"/>
      <c r="Y257" s="354"/>
      <c r="Z257" s="354"/>
      <c r="AA257" s="354"/>
      <c r="AB257" s="354"/>
      <c r="AC257" s="354"/>
    </row>
    <row r="258" spans="1:29" ht="16" customHeight="1" x14ac:dyDescent="0.35">
      <c r="A258" s="333" t="s">
        <v>50</v>
      </c>
      <c r="B258" s="222">
        <v>2</v>
      </c>
      <c r="C258" s="361"/>
      <c r="D258" s="361"/>
      <c r="E258" s="361"/>
      <c r="F258" s="361"/>
      <c r="G258" s="361"/>
      <c r="H258" s="361"/>
      <c r="I258" s="361"/>
      <c r="J258" s="361"/>
      <c r="K258" s="361"/>
      <c r="L258" s="361"/>
      <c r="M258" s="361"/>
      <c r="N258" s="361"/>
      <c r="O258" s="361"/>
      <c r="P258" s="361"/>
      <c r="Q258" s="354"/>
      <c r="R258" s="354"/>
      <c r="S258" s="354"/>
      <c r="T258" s="354"/>
      <c r="U258" s="354"/>
      <c r="V258" s="354"/>
      <c r="W258" s="354"/>
      <c r="X258" s="354"/>
      <c r="Y258" s="354"/>
      <c r="Z258" s="354"/>
      <c r="AA258" s="354"/>
      <c r="AB258" s="354"/>
      <c r="AC258" s="354"/>
    </row>
    <row r="259" spans="1:29" ht="16" customHeight="1" x14ac:dyDescent="0.35">
      <c r="A259" s="333" t="s">
        <v>51</v>
      </c>
      <c r="B259" s="222">
        <v>3</v>
      </c>
      <c r="C259" s="361"/>
      <c r="D259" s="361"/>
      <c r="E259" s="361"/>
      <c r="F259" s="361"/>
      <c r="G259" s="361"/>
      <c r="H259" s="361"/>
      <c r="I259" s="361"/>
      <c r="J259" s="361"/>
      <c r="K259" s="361"/>
      <c r="L259" s="361"/>
      <c r="M259" s="361"/>
      <c r="N259" s="361"/>
      <c r="O259" s="361"/>
      <c r="P259" s="361"/>
      <c r="Q259" s="354"/>
      <c r="R259" s="354"/>
      <c r="S259" s="354"/>
      <c r="T259" s="354"/>
      <c r="U259" s="354"/>
      <c r="V259" s="354"/>
      <c r="W259" s="354"/>
      <c r="X259" s="354"/>
      <c r="Y259" s="354"/>
      <c r="Z259" s="354"/>
      <c r="AA259" s="354"/>
      <c r="AB259" s="354"/>
      <c r="AC259" s="354"/>
    </row>
    <row r="260" spans="1:29" ht="16" customHeight="1" x14ac:dyDescent="0.35">
      <c r="A260" s="333" t="s">
        <v>52</v>
      </c>
      <c r="B260" s="222">
        <v>4</v>
      </c>
      <c r="C260" s="355"/>
      <c r="D260" s="355"/>
      <c r="E260" s="355"/>
      <c r="F260" s="355"/>
      <c r="G260" s="355"/>
      <c r="H260" s="355"/>
      <c r="I260" s="355"/>
      <c r="J260" s="355"/>
      <c r="K260" s="355"/>
      <c r="L260" s="355"/>
      <c r="M260" s="355"/>
      <c r="N260" s="355"/>
      <c r="O260" s="355"/>
      <c r="P260" s="355"/>
      <c r="Q260" s="354"/>
      <c r="R260" s="354"/>
      <c r="S260" s="354"/>
      <c r="T260" s="354"/>
      <c r="U260" s="354"/>
      <c r="V260" s="354"/>
      <c r="W260" s="354"/>
      <c r="X260" s="354"/>
      <c r="Y260" s="354"/>
      <c r="Z260" s="354"/>
      <c r="AA260" s="354"/>
      <c r="AB260" s="354"/>
      <c r="AC260" s="354"/>
    </row>
    <row r="261" spans="1:29" ht="16" customHeight="1" x14ac:dyDescent="0.35">
      <c r="A261" s="333" t="s">
        <v>53</v>
      </c>
      <c r="B261" s="219">
        <v>2</v>
      </c>
      <c r="C261" s="355"/>
      <c r="D261" s="355"/>
      <c r="E261" s="355"/>
      <c r="F261" s="355"/>
      <c r="G261" s="355"/>
      <c r="H261" s="355"/>
      <c r="I261" s="355"/>
      <c r="J261" s="355"/>
      <c r="K261" s="355"/>
      <c r="L261" s="355"/>
      <c r="M261" s="355"/>
      <c r="N261" s="355"/>
      <c r="O261" s="355"/>
      <c r="P261" s="355"/>
      <c r="Q261" s="354"/>
      <c r="R261" s="354"/>
      <c r="S261" s="354"/>
      <c r="T261" s="354"/>
      <c r="U261" s="354"/>
      <c r="V261" s="354"/>
      <c r="W261" s="354"/>
      <c r="X261" s="354"/>
      <c r="Y261" s="354"/>
      <c r="Z261" s="354"/>
      <c r="AA261" s="354"/>
      <c r="AB261" s="354"/>
      <c r="AC261" s="354"/>
    </row>
    <row r="262" spans="1:29" ht="16" customHeight="1" x14ac:dyDescent="0.35">
      <c r="A262" s="333" t="s">
        <v>54</v>
      </c>
      <c r="B262" s="219">
        <v>2</v>
      </c>
      <c r="C262" s="361"/>
      <c r="D262" s="361"/>
      <c r="E262" s="361"/>
      <c r="F262" s="361"/>
      <c r="G262" s="361"/>
      <c r="H262" s="361"/>
      <c r="I262" s="361"/>
      <c r="J262" s="361"/>
      <c r="K262" s="361"/>
      <c r="L262" s="361"/>
      <c r="M262" s="361"/>
      <c r="N262" s="361"/>
      <c r="O262" s="361"/>
      <c r="P262" s="361"/>
      <c r="Q262" s="354"/>
      <c r="R262" s="354"/>
      <c r="S262" s="354"/>
      <c r="T262" s="354"/>
      <c r="U262" s="354"/>
      <c r="V262" s="354"/>
      <c r="W262" s="354"/>
      <c r="X262" s="354"/>
      <c r="Y262" s="354"/>
      <c r="Z262" s="354"/>
      <c r="AA262" s="354"/>
      <c r="AB262" s="354"/>
      <c r="AC262" s="354"/>
    </row>
    <row r="263" spans="1:29" ht="16" customHeight="1" x14ac:dyDescent="0.35">
      <c r="A263" s="333" t="s">
        <v>55</v>
      </c>
      <c r="B263" s="219">
        <v>2</v>
      </c>
      <c r="C263" s="361"/>
      <c r="D263" s="361"/>
      <c r="E263" s="361"/>
      <c r="F263" s="361"/>
      <c r="G263" s="361"/>
      <c r="H263" s="361"/>
      <c r="I263" s="361"/>
      <c r="J263" s="361"/>
      <c r="K263" s="361"/>
      <c r="L263" s="361"/>
      <c r="M263" s="361"/>
      <c r="N263" s="361"/>
      <c r="O263" s="361"/>
      <c r="P263" s="361"/>
      <c r="Q263" s="354"/>
      <c r="R263" s="354"/>
      <c r="S263" s="354"/>
      <c r="T263" s="354"/>
      <c r="U263" s="354"/>
      <c r="V263" s="354"/>
      <c r="W263" s="354"/>
      <c r="X263" s="354"/>
      <c r="Y263" s="354"/>
      <c r="Z263" s="354"/>
      <c r="AA263" s="354"/>
      <c r="AB263" s="354"/>
      <c r="AC263" s="354"/>
    </row>
    <row r="264" spans="1:29" ht="16" customHeight="1" x14ac:dyDescent="0.35">
      <c r="A264" s="333" t="s">
        <v>56</v>
      </c>
      <c r="B264" s="219">
        <v>3</v>
      </c>
      <c r="C264" s="355"/>
      <c r="D264" s="355"/>
      <c r="E264" s="355"/>
      <c r="F264" s="355"/>
      <c r="G264" s="355"/>
      <c r="H264" s="355"/>
      <c r="I264" s="355"/>
      <c r="J264" s="355"/>
      <c r="K264" s="355"/>
      <c r="L264" s="355"/>
      <c r="M264" s="355"/>
      <c r="N264" s="355"/>
      <c r="O264" s="355"/>
      <c r="P264" s="355"/>
      <c r="Q264" s="354"/>
      <c r="R264" s="354"/>
      <c r="S264" s="354"/>
      <c r="T264" s="354"/>
      <c r="U264" s="354"/>
      <c r="V264" s="354"/>
      <c r="W264" s="354"/>
      <c r="X264" s="354"/>
      <c r="Y264" s="354"/>
      <c r="Z264" s="354"/>
      <c r="AA264" s="354"/>
      <c r="AB264" s="354"/>
      <c r="AC264" s="354"/>
    </row>
    <row r="265" spans="1:29" ht="16" customHeight="1" x14ac:dyDescent="0.35">
      <c r="A265" s="333" t="s">
        <v>57</v>
      </c>
      <c r="B265" s="219">
        <v>2</v>
      </c>
      <c r="C265" s="354"/>
      <c r="D265" s="354"/>
      <c r="E265" s="354"/>
      <c r="F265" s="354"/>
      <c r="G265" s="354"/>
      <c r="H265" s="354"/>
      <c r="I265" s="354"/>
      <c r="J265" s="354"/>
      <c r="K265" s="354"/>
      <c r="L265" s="354"/>
      <c r="M265" s="354"/>
      <c r="N265" s="354"/>
      <c r="O265" s="354"/>
      <c r="P265" s="354"/>
      <c r="Q265" s="354"/>
      <c r="R265" s="354"/>
      <c r="S265" s="354"/>
      <c r="T265" s="354"/>
      <c r="U265" s="354"/>
      <c r="V265" s="354"/>
      <c r="W265" s="354"/>
      <c r="X265" s="354"/>
      <c r="Y265" s="354"/>
      <c r="Z265" s="354"/>
      <c r="AA265" s="354"/>
      <c r="AB265" s="354"/>
      <c r="AC265" s="354"/>
    </row>
    <row r="266" spans="1:29" ht="16" customHeight="1" x14ac:dyDescent="0.35">
      <c r="A266" s="333" t="s">
        <v>58</v>
      </c>
      <c r="B266" s="219">
        <v>4</v>
      </c>
      <c r="C266" s="355"/>
      <c r="D266" s="355"/>
      <c r="E266" s="355"/>
      <c r="F266" s="355"/>
      <c r="G266" s="355"/>
      <c r="H266" s="355"/>
      <c r="I266" s="355"/>
      <c r="J266" s="355"/>
      <c r="K266" s="355"/>
      <c r="L266" s="355"/>
      <c r="M266" s="355"/>
      <c r="N266" s="355"/>
      <c r="O266" s="355"/>
      <c r="P266" s="355"/>
      <c r="Q266" s="354"/>
      <c r="R266" s="354"/>
      <c r="S266" s="354"/>
      <c r="T266" s="354"/>
      <c r="U266" s="354"/>
      <c r="V266" s="354"/>
      <c r="W266" s="354"/>
      <c r="X266" s="354"/>
      <c r="Y266" s="354"/>
      <c r="Z266" s="354"/>
      <c r="AA266" s="354"/>
      <c r="AB266" s="354"/>
      <c r="AC266" s="354"/>
    </row>
    <row r="267" spans="1:29" ht="16" customHeight="1" x14ac:dyDescent="0.35">
      <c r="A267" s="333" t="s">
        <v>59</v>
      </c>
      <c r="B267" s="219">
        <v>3</v>
      </c>
      <c r="C267" s="354"/>
      <c r="D267" s="354"/>
      <c r="E267" s="354"/>
      <c r="F267" s="354"/>
      <c r="G267" s="354"/>
      <c r="H267" s="354"/>
      <c r="I267" s="354"/>
      <c r="J267" s="354"/>
      <c r="K267" s="354"/>
      <c r="L267" s="354"/>
      <c r="M267" s="354"/>
      <c r="N267" s="354"/>
      <c r="O267" s="354"/>
      <c r="P267" s="354"/>
      <c r="Q267" s="354"/>
      <c r="R267" s="354"/>
      <c r="S267" s="354"/>
      <c r="T267" s="354"/>
      <c r="U267" s="354"/>
      <c r="V267" s="354"/>
      <c r="W267" s="354"/>
      <c r="X267" s="354"/>
      <c r="Y267" s="354"/>
      <c r="Z267" s="354"/>
      <c r="AA267" s="354"/>
      <c r="AB267" s="354"/>
      <c r="AC267" s="354"/>
    </row>
    <row r="268" spans="1:29" ht="16" customHeight="1" x14ac:dyDescent="0.35">
      <c r="A268" s="333" t="s">
        <v>60</v>
      </c>
      <c r="B268" s="219">
        <v>2</v>
      </c>
      <c r="C268" s="355"/>
      <c r="D268" s="355"/>
      <c r="E268" s="355"/>
      <c r="F268" s="355"/>
      <c r="G268" s="355"/>
      <c r="H268" s="355"/>
      <c r="I268" s="355"/>
      <c r="J268" s="355"/>
      <c r="K268" s="355"/>
      <c r="L268" s="355"/>
      <c r="M268" s="355"/>
      <c r="N268" s="355"/>
      <c r="O268" s="355"/>
      <c r="P268" s="355"/>
      <c r="Q268" s="354"/>
      <c r="R268" s="354"/>
      <c r="S268" s="354"/>
      <c r="T268" s="354"/>
      <c r="U268" s="354"/>
      <c r="V268" s="354"/>
      <c r="W268" s="354"/>
      <c r="X268" s="354"/>
      <c r="Y268" s="354"/>
      <c r="Z268" s="354"/>
      <c r="AA268" s="354"/>
      <c r="AB268" s="354"/>
      <c r="AC268" s="354"/>
    </row>
    <row r="269" spans="1:29" ht="16" customHeight="1" x14ac:dyDescent="0.35">
      <c r="A269" s="333" t="s">
        <v>61</v>
      </c>
      <c r="B269" s="219">
        <v>2</v>
      </c>
      <c r="C269" s="354"/>
      <c r="D269" s="354"/>
      <c r="E269" s="354"/>
      <c r="F269" s="354"/>
      <c r="G269" s="354"/>
      <c r="H269" s="354"/>
      <c r="I269" s="354"/>
      <c r="J269" s="354"/>
      <c r="K269" s="354"/>
      <c r="L269" s="354"/>
      <c r="M269" s="354"/>
      <c r="N269" s="354"/>
      <c r="O269" s="354"/>
      <c r="P269" s="354"/>
      <c r="Q269" s="354"/>
      <c r="R269" s="354"/>
      <c r="S269" s="354"/>
      <c r="T269" s="354"/>
      <c r="U269" s="354"/>
      <c r="V269" s="354"/>
      <c r="W269" s="354"/>
      <c r="X269" s="354"/>
      <c r="Y269" s="354"/>
      <c r="Z269" s="354"/>
      <c r="AA269" s="354"/>
      <c r="AB269" s="354"/>
      <c r="AC269" s="354"/>
    </row>
    <row r="270" spans="1:29" ht="16" customHeight="1" x14ac:dyDescent="0.35">
      <c r="A270" s="333" t="s">
        <v>62</v>
      </c>
      <c r="B270" s="219">
        <v>3</v>
      </c>
      <c r="C270" s="354"/>
      <c r="D270" s="354"/>
      <c r="E270" s="354"/>
      <c r="F270" s="354"/>
      <c r="G270" s="354"/>
      <c r="H270" s="354"/>
      <c r="I270" s="354"/>
      <c r="J270" s="354"/>
      <c r="K270" s="354"/>
      <c r="L270" s="354"/>
      <c r="M270" s="354"/>
      <c r="N270" s="354"/>
      <c r="O270" s="354"/>
      <c r="P270" s="354"/>
      <c r="Q270" s="354"/>
      <c r="R270" s="354"/>
      <c r="S270" s="354"/>
      <c r="T270" s="354"/>
      <c r="U270" s="354"/>
      <c r="V270" s="354"/>
      <c r="W270" s="354"/>
      <c r="X270" s="354"/>
      <c r="Y270" s="354"/>
      <c r="Z270" s="354"/>
      <c r="AA270" s="354"/>
      <c r="AB270" s="354"/>
      <c r="AC270" s="354"/>
    </row>
    <row r="271" spans="1:29" ht="16" customHeight="1" x14ac:dyDescent="0.35">
      <c r="A271" s="333" t="s">
        <v>63</v>
      </c>
      <c r="B271" s="219">
        <v>1</v>
      </c>
      <c r="C271" s="354"/>
      <c r="D271" s="354"/>
      <c r="E271" s="354"/>
      <c r="F271" s="354"/>
      <c r="G271" s="354"/>
      <c r="H271" s="354"/>
      <c r="I271" s="354"/>
      <c r="J271" s="354"/>
      <c r="K271" s="354"/>
      <c r="L271" s="354"/>
      <c r="M271" s="354"/>
      <c r="N271" s="354"/>
      <c r="O271" s="354"/>
      <c r="P271" s="354"/>
      <c r="Q271" s="354"/>
      <c r="R271" s="354"/>
      <c r="S271" s="354"/>
      <c r="T271" s="354"/>
      <c r="U271" s="354"/>
      <c r="V271" s="354"/>
      <c r="W271" s="354"/>
      <c r="X271" s="354"/>
      <c r="Y271" s="354"/>
      <c r="Z271" s="354"/>
      <c r="AA271" s="354"/>
      <c r="AB271" s="354"/>
      <c r="AC271" s="354"/>
    </row>
    <row r="272" spans="1:29" ht="16" customHeight="1" x14ac:dyDescent="0.35">
      <c r="A272" s="333" t="s">
        <v>64</v>
      </c>
      <c r="B272" s="219">
        <v>4</v>
      </c>
      <c r="C272" s="354"/>
      <c r="D272" s="354"/>
      <c r="E272" s="354"/>
      <c r="F272" s="354"/>
      <c r="G272" s="354"/>
      <c r="H272" s="354"/>
      <c r="I272" s="354"/>
      <c r="J272" s="354"/>
      <c r="K272" s="354"/>
      <c r="L272" s="354"/>
      <c r="M272" s="354"/>
      <c r="N272" s="354"/>
      <c r="O272" s="354"/>
      <c r="P272" s="354"/>
      <c r="Q272" s="354"/>
      <c r="R272" s="354"/>
      <c r="S272" s="354"/>
      <c r="T272" s="354"/>
      <c r="U272" s="354"/>
      <c r="V272" s="354"/>
      <c r="W272" s="354"/>
      <c r="X272" s="354"/>
      <c r="Y272" s="354"/>
      <c r="Z272" s="354"/>
      <c r="AA272" s="354"/>
      <c r="AB272" s="354"/>
      <c r="AC272" s="354"/>
    </row>
    <row r="273" spans="1:76" ht="16" customHeight="1" x14ac:dyDescent="0.35">
      <c r="A273" s="333" t="s">
        <v>65</v>
      </c>
      <c r="B273" s="227"/>
      <c r="C273" s="354"/>
      <c r="D273" s="354"/>
      <c r="E273" s="354"/>
      <c r="F273" s="354"/>
      <c r="G273" s="354"/>
      <c r="H273" s="354"/>
      <c r="I273" s="354"/>
      <c r="J273" s="354"/>
      <c r="K273" s="354"/>
      <c r="L273" s="354"/>
      <c r="M273" s="354"/>
      <c r="N273" s="354"/>
      <c r="O273" s="354"/>
      <c r="P273" s="354"/>
      <c r="Q273" s="354"/>
      <c r="R273" s="354"/>
      <c r="S273" s="354"/>
      <c r="T273" s="354"/>
      <c r="U273" s="354"/>
      <c r="V273" s="354"/>
      <c r="W273" s="354"/>
      <c r="X273" s="354"/>
      <c r="Y273" s="354"/>
      <c r="Z273" s="354"/>
      <c r="AA273" s="354"/>
      <c r="AB273" s="354"/>
      <c r="AC273" s="354"/>
    </row>
    <row r="274" spans="1:76" ht="16" customHeight="1" x14ac:dyDescent="0.35">
      <c r="A274" s="333" t="s">
        <v>66</v>
      </c>
      <c r="B274" s="219">
        <v>2</v>
      </c>
      <c r="C274" s="354"/>
      <c r="D274" s="354"/>
      <c r="E274" s="354"/>
      <c r="F274" s="354"/>
      <c r="G274" s="354"/>
      <c r="H274" s="354"/>
      <c r="I274" s="354"/>
      <c r="J274" s="354"/>
      <c r="K274" s="354"/>
      <c r="L274" s="354"/>
      <c r="M274" s="354"/>
      <c r="N274" s="354"/>
      <c r="O274" s="354"/>
      <c r="P274" s="354"/>
      <c r="Q274" s="354"/>
      <c r="R274" s="354"/>
      <c r="S274" s="354"/>
      <c r="T274" s="354"/>
      <c r="U274" s="354"/>
      <c r="V274" s="354"/>
      <c r="W274" s="354"/>
      <c r="X274" s="354"/>
      <c r="Y274" s="354"/>
      <c r="Z274" s="354"/>
      <c r="AA274" s="354"/>
      <c r="AB274" s="354"/>
      <c r="AC274" s="354"/>
    </row>
    <row r="275" spans="1:76" ht="16" customHeight="1" x14ac:dyDescent="0.35">
      <c r="A275" s="333" t="s">
        <v>67</v>
      </c>
      <c r="B275" s="219">
        <v>3</v>
      </c>
      <c r="C275" s="354"/>
      <c r="D275" s="354"/>
      <c r="E275" s="354"/>
      <c r="F275" s="354"/>
      <c r="G275" s="354"/>
      <c r="H275" s="354"/>
      <c r="I275" s="354"/>
      <c r="J275" s="354"/>
      <c r="K275" s="354"/>
      <c r="L275" s="354"/>
      <c r="M275" s="354"/>
      <c r="N275" s="354"/>
      <c r="O275" s="354"/>
      <c r="P275" s="354"/>
      <c r="Q275" s="354"/>
      <c r="R275" s="354"/>
      <c r="S275" s="354"/>
      <c r="T275" s="354"/>
      <c r="U275" s="354"/>
      <c r="V275" s="354"/>
      <c r="W275" s="354"/>
      <c r="X275" s="354"/>
      <c r="Y275" s="354"/>
      <c r="Z275" s="354"/>
      <c r="AA275" s="354"/>
      <c r="AB275" s="354"/>
      <c r="AC275" s="354"/>
    </row>
    <row r="276" spans="1:76" ht="16" customHeight="1" x14ac:dyDescent="0.35">
      <c r="A276" s="333" t="s">
        <v>68</v>
      </c>
      <c r="B276" s="219">
        <v>3</v>
      </c>
      <c r="C276" s="354"/>
      <c r="D276" s="354"/>
      <c r="E276" s="354"/>
      <c r="F276" s="354"/>
      <c r="G276" s="354"/>
      <c r="H276" s="354"/>
      <c r="I276" s="354"/>
      <c r="J276" s="354"/>
      <c r="K276" s="354"/>
      <c r="L276" s="354"/>
      <c r="M276" s="354"/>
      <c r="N276" s="354"/>
      <c r="O276" s="354"/>
      <c r="P276" s="354"/>
      <c r="Q276" s="354"/>
      <c r="R276" s="354"/>
      <c r="S276" s="354"/>
      <c r="T276" s="354"/>
      <c r="U276" s="354"/>
      <c r="V276" s="354"/>
      <c r="W276" s="354"/>
      <c r="X276" s="354"/>
      <c r="Y276" s="354"/>
      <c r="Z276" s="354"/>
      <c r="AA276" s="354"/>
      <c r="AB276" s="354"/>
      <c r="AC276" s="354"/>
    </row>
    <row r="277" spans="1:76" ht="16" customHeight="1" x14ac:dyDescent="0.35">
      <c r="A277" s="333" t="s">
        <v>69</v>
      </c>
      <c r="B277" s="219">
        <v>2</v>
      </c>
      <c r="C277" s="354"/>
      <c r="D277" s="354"/>
      <c r="E277" s="354"/>
      <c r="F277" s="354"/>
      <c r="G277" s="354"/>
      <c r="H277" s="354"/>
      <c r="I277" s="354"/>
      <c r="J277" s="354"/>
      <c r="K277" s="354"/>
      <c r="L277" s="354"/>
      <c r="M277" s="354"/>
      <c r="N277" s="354"/>
      <c r="O277" s="354"/>
      <c r="P277" s="354"/>
      <c r="Q277" s="354"/>
      <c r="R277" s="354"/>
      <c r="S277" s="354"/>
      <c r="T277" s="354"/>
      <c r="U277" s="354"/>
      <c r="V277" s="354"/>
      <c r="W277" s="354"/>
      <c r="X277" s="354"/>
      <c r="Y277" s="354"/>
      <c r="Z277" s="354"/>
      <c r="AA277" s="354"/>
      <c r="AB277" s="354"/>
      <c r="AC277" s="354"/>
    </row>
    <row r="278" spans="1:76" ht="16" customHeight="1" x14ac:dyDescent="0.35">
      <c r="A278" s="333" t="s">
        <v>70</v>
      </c>
      <c r="B278" s="219">
        <v>2</v>
      </c>
      <c r="C278" s="354"/>
      <c r="D278" s="354"/>
      <c r="E278" s="354"/>
      <c r="F278" s="354"/>
      <c r="G278" s="354"/>
      <c r="H278" s="354"/>
      <c r="I278" s="354"/>
      <c r="J278" s="354"/>
      <c r="K278" s="354"/>
      <c r="L278" s="354"/>
      <c r="M278" s="354"/>
      <c r="N278" s="354"/>
      <c r="O278" s="354"/>
      <c r="P278" s="354"/>
      <c r="Q278" s="354"/>
      <c r="R278" s="354"/>
      <c r="S278" s="354"/>
      <c r="T278" s="354"/>
      <c r="U278" s="354"/>
      <c r="V278" s="354"/>
      <c r="W278" s="354"/>
      <c r="X278" s="354"/>
      <c r="Y278" s="354"/>
      <c r="Z278" s="354"/>
      <c r="AA278" s="354"/>
      <c r="AB278" s="354"/>
      <c r="AC278" s="354"/>
    </row>
    <row r="279" spans="1:76" ht="16" customHeight="1" x14ac:dyDescent="0.35">
      <c r="A279" s="333" t="s">
        <v>71</v>
      </c>
      <c r="B279" s="219">
        <v>2</v>
      </c>
      <c r="C279" s="354"/>
      <c r="D279" s="354"/>
      <c r="E279" s="354"/>
      <c r="F279" s="354"/>
      <c r="G279" s="354"/>
      <c r="H279" s="354"/>
      <c r="I279" s="354"/>
      <c r="J279" s="354"/>
      <c r="K279" s="354"/>
      <c r="L279" s="354"/>
      <c r="M279" s="354"/>
      <c r="N279" s="354"/>
      <c r="O279" s="354"/>
      <c r="P279" s="354"/>
      <c r="Q279" s="354"/>
      <c r="R279" s="354"/>
      <c r="S279" s="354"/>
      <c r="T279" s="354"/>
      <c r="U279" s="354"/>
      <c r="V279" s="354"/>
      <c r="W279" s="354"/>
      <c r="X279" s="354"/>
      <c r="Y279" s="354"/>
      <c r="Z279" s="354"/>
      <c r="AA279" s="354"/>
      <c r="AB279" s="354"/>
      <c r="AC279" s="354"/>
    </row>
    <row r="280" spans="1:76" ht="16" customHeight="1" x14ac:dyDescent="0.35">
      <c r="A280" s="333" t="s">
        <v>72</v>
      </c>
      <c r="B280" s="227"/>
      <c r="C280" s="354"/>
      <c r="D280" s="354"/>
      <c r="E280" s="354"/>
      <c r="F280" s="354"/>
      <c r="G280" s="354"/>
      <c r="H280" s="354"/>
      <c r="I280" s="354"/>
      <c r="J280" s="354"/>
      <c r="K280" s="354"/>
      <c r="L280" s="354"/>
      <c r="M280" s="354"/>
      <c r="N280" s="354"/>
      <c r="O280" s="354"/>
      <c r="P280" s="354"/>
      <c r="Q280" s="354"/>
      <c r="R280" s="354"/>
      <c r="S280" s="354"/>
      <c r="T280" s="354"/>
      <c r="U280" s="354"/>
      <c r="V280" s="354"/>
      <c r="W280" s="354"/>
      <c r="X280" s="354"/>
      <c r="Y280" s="354"/>
      <c r="Z280" s="354"/>
      <c r="AA280" s="354"/>
      <c r="AB280" s="354"/>
      <c r="AC280" s="354"/>
    </row>
    <row r="281" spans="1:76" x14ac:dyDescent="0.35">
      <c r="A281" s="57" t="s">
        <v>73</v>
      </c>
      <c r="B281" s="223">
        <f>AVERAGEIF(B247:B280,"&gt;0")</f>
        <v>2.6875</v>
      </c>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spans="1:76" x14ac:dyDescent="0.35">
      <c r="A282" s="57" t="s">
        <v>75</v>
      </c>
      <c r="B282" s="223">
        <f>AVERAGEIF(B247:B260,"&gt;0")</f>
        <v>3</v>
      </c>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spans="1:76" x14ac:dyDescent="0.35">
      <c r="A283" s="57" t="s">
        <v>77</v>
      </c>
      <c r="B283" s="223">
        <f>AVERAGEIF(B261:B280,"&gt;0")</f>
        <v>2.4444444444444446</v>
      </c>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row>
    <row r="284" spans="1:76" x14ac:dyDescent="0.35">
      <c r="A284" s="57"/>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row>
    <row r="285" spans="1:76" ht="23.5" customHeight="1" x14ac:dyDescent="0.35">
      <c r="A285" s="106" t="s">
        <v>96</v>
      </c>
      <c r="B285" s="410" t="s">
        <v>97</v>
      </c>
      <c r="C285" s="410"/>
      <c r="D285" s="410"/>
      <c r="E285" s="410"/>
      <c r="F285" s="410"/>
      <c r="G285" s="410"/>
      <c r="H285" s="410"/>
      <c r="I285" s="410"/>
      <c r="J285" s="410"/>
      <c r="K285" s="410"/>
      <c r="L285" s="410"/>
      <c r="M285" s="410"/>
      <c r="N285" s="410"/>
      <c r="O285" s="410"/>
      <c r="P285" s="410"/>
      <c r="Q285" s="2"/>
      <c r="R285" s="221"/>
      <c r="S285" s="221"/>
      <c r="T285" s="221"/>
      <c r="U285" s="221"/>
      <c r="V285" s="221"/>
      <c r="W285" s="221"/>
      <c r="X285" s="221"/>
      <c r="Y285" s="221"/>
      <c r="Z285" s="221"/>
      <c r="AA285" s="221"/>
      <c r="AB285" s="221"/>
      <c r="AC285" s="221"/>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row>
    <row r="286" spans="1:76" x14ac:dyDescent="0.35">
      <c r="A286" s="220" t="s">
        <v>42</v>
      </c>
      <c r="B286" s="440" t="s">
        <v>94</v>
      </c>
      <c r="C286" s="440"/>
      <c r="D286" s="440"/>
      <c r="E286" s="440"/>
      <c r="F286" s="440"/>
      <c r="G286" s="440"/>
      <c r="H286" s="440"/>
      <c r="I286" s="440"/>
      <c r="J286" s="440"/>
      <c r="K286" s="440"/>
      <c r="L286" s="440"/>
      <c r="M286" s="440"/>
      <c r="N286" s="440"/>
      <c r="O286" s="440"/>
      <c r="P286" s="440"/>
      <c r="Q286" s="2"/>
      <c r="R286" s="2"/>
      <c r="S286" s="2"/>
      <c r="T286" s="2"/>
      <c r="U286" s="2"/>
      <c r="V286" s="2"/>
      <c r="W286" s="2"/>
      <c r="X286" s="2"/>
      <c r="Y286" s="2"/>
      <c r="Z286" s="2"/>
      <c r="AA286" s="2"/>
      <c r="AB286" s="2"/>
      <c r="AC286" s="2"/>
    </row>
    <row r="287" spans="1:76" x14ac:dyDescent="0.35">
      <c r="A287" s="57"/>
      <c r="B287" s="224"/>
      <c r="C287" s="2"/>
      <c r="D287" s="2"/>
      <c r="E287" s="2"/>
      <c r="F287" s="2"/>
      <c r="G287" s="2"/>
      <c r="H287" s="2"/>
      <c r="I287" s="2"/>
      <c r="J287" s="2"/>
      <c r="K287" s="2"/>
      <c r="L287" s="2"/>
      <c r="M287" s="2"/>
      <c r="N287" s="2"/>
      <c r="O287" s="2"/>
      <c r="Q287" s="221"/>
      <c r="R287" s="221"/>
      <c r="S287" s="221"/>
      <c r="T287" s="221"/>
      <c r="U287" s="221"/>
      <c r="V287" s="221"/>
      <c r="W287" s="221"/>
      <c r="X287" s="221"/>
      <c r="Y287" s="221"/>
      <c r="Z287" s="221"/>
      <c r="AA287" s="221"/>
      <c r="AB287" s="221"/>
      <c r="AC287" s="221"/>
    </row>
    <row r="288" spans="1:76" ht="16" customHeight="1" x14ac:dyDescent="0.35">
      <c r="A288" s="333" t="s">
        <v>20</v>
      </c>
      <c r="B288" s="222">
        <v>4</v>
      </c>
      <c r="C288" s="355"/>
      <c r="D288" s="355"/>
      <c r="E288" s="355"/>
      <c r="F288" s="355"/>
      <c r="G288" s="355"/>
      <c r="H288" s="355"/>
      <c r="I288" s="355"/>
      <c r="J288" s="355"/>
      <c r="K288" s="355"/>
      <c r="L288" s="355"/>
      <c r="M288" s="355"/>
      <c r="N288" s="355"/>
      <c r="O288" s="355"/>
      <c r="P288" s="355"/>
      <c r="Q288" s="363" t="s">
        <v>42</v>
      </c>
      <c r="R288" s="229">
        <v>2018</v>
      </c>
      <c r="S288" s="229">
        <v>2021</v>
      </c>
      <c r="T288" s="357"/>
      <c r="U288" s="357"/>
      <c r="V288" s="357"/>
      <c r="W288" s="357"/>
      <c r="X288" s="357"/>
      <c r="Y288" s="357"/>
      <c r="Z288" s="357"/>
      <c r="AA288" s="357"/>
      <c r="AB288" s="357"/>
      <c r="AC288" s="357"/>
    </row>
    <row r="289" spans="1:29" ht="16" customHeight="1" x14ac:dyDescent="0.35">
      <c r="A289" s="333" t="s">
        <v>21</v>
      </c>
      <c r="B289" s="222">
        <v>3</v>
      </c>
      <c r="C289" s="361"/>
      <c r="D289" s="361"/>
      <c r="E289" s="361"/>
      <c r="F289" s="361"/>
      <c r="G289" s="361"/>
      <c r="H289" s="361"/>
      <c r="I289" s="361"/>
      <c r="J289" s="361"/>
      <c r="K289" s="361"/>
      <c r="L289" s="361"/>
      <c r="M289" s="361"/>
      <c r="N289" s="361"/>
      <c r="O289" s="361"/>
      <c r="P289" s="361"/>
      <c r="Q289" s="229" t="s">
        <v>74</v>
      </c>
      <c r="R289" s="230">
        <v>3.65625</v>
      </c>
      <c r="S289" s="359">
        <f>B322</f>
        <v>3.3870967741935485</v>
      </c>
      <c r="T289" s="354"/>
      <c r="U289" s="354"/>
      <c r="V289" s="354"/>
      <c r="W289" s="354"/>
      <c r="X289" s="354"/>
      <c r="Y289" s="354"/>
      <c r="Z289" s="354"/>
      <c r="AA289" s="354"/>
      <c r="AB289" s="354"/>
      <c r="AC289" s="354"/>
    </row>
    <row r="290" spans="1:29" ht="16" customHeight="1" x14ac:dyDescent="0.35">
      <c r="A290" s="333" t="s">
        <v>23</v>
      </c>
      <c r="B290" s="222">
        <v>2</v>
      </c>
      <c r="C290" s="361"/>
      <c r="D290" s="361"/>
      <c r="E290" s="361"/>
      <c r="F290" s="361"/>
      <c r="G290" s="361"/>
      <c r="H290" s="361"/>
      <c r="I290" s="361"/>
      <c r="J290" s="361"/>
      <c r="K290" s="361"/>
      <c r="L290" s="361"/>
      <c r="M290" s="361"/>
      <c r="N290" s="361"/>
      <c r="O290" s="361"/>
      <c r="P290" s="361"/>
      <c r="Q290" s="229" t="s">
        <v>76</v>
      </c>
      <c r="R290" s="230">
        <v>3.7692307692307692</v>
      </c>
      <c r="S290" s="359">
        <f>B323</f>
        <v>3.4285714285714284</v>
      </c>
      <c r="T290" s="357"/>
      <c r="U290" s="357"/>
      <c r="V290" s="357"/>
      <c r="W290" s="357"/>
      <c r="X290" s="357"/>
      <c r="Y290" s="357"/>
      <c r="Z290" s="357"/>
      <c r="AA290" s="357"/>
      <c r="AB290" s="357"/>
      <c r="AC290" s="357"/>
    </row>
    <row r="291" spans="1:29" ht="16" customHeight="1" x14ac:dyDescent="0.35">
      <c r="A291" s="333" t="s">
        <v>26</v>
      </c>
      <c r="B291" s="222">
        <v>3</v>
      </c>
      <c r="C291" s="355"/>
      <c r="D291" s="355"/>
      <c r="E291" s="355"/>
      <c r="F291" s="355"/>
      <c r="G291" s="355"/>
      <c r="H291" s="355"/>
      <c r="I291" s="355"/>
      <c r="J291" s="355"/>
      <c r="K291" s="355"/>
      <c r="L291" s="355"/>
      <c r="M291" s="355"/>
      <c r="N291" s="355"/>
      <c r="O291" s="355"/>
      <c r="P291" s="355"/>
      <c r="Q291" s="229" t="s">
        <v>78</v>
      </c>
      <c r="R291" s="230">
        <v>3.5789473684210527</v>
      </c>
      <c r="S291" s="359">
        <f>B324</f>
        <v>3.3529411764705883</v>
      </c>
      <c r="T291" s="357"/>
      <c r="U291" s="357"/>
      <c r="V291" s="357"/>
      <c r="W291" s="357"/>
      <c r="X291" s="357"/>
      <c r="Y291" s="357"/>
      <c r="Z291" s="357"/>
      <c r="AA291" s="357"/>
      <c r="AB291" s="357"/>
      <c r="AC291" s="357"/>
    </row>
    <row r="292" spans="1:29" ht="16" customHeight="1" x14ac:dyDescent="0.35">
      <c r="A292" s="333" t="s">
        <v>29</v>
      </c>
      <c r="B292" s="222">
        <v>3</v>
      </c>
      <c r="C292" s="361"/>
      <c r="D292" s="361"/>
      <c r="E292" s="361"/>
      <c r="F292" s="361"/>
      <c r="G292" s="361"/>
      <c r="H292" s="361"/>
      <c r="I292" s="361"/>
      <c r="J292" s="361"/>
      <c r="K292" s="361"/>
      <c r="L292" s="361"/>
      <c r="M292" s="361"/>
      <c r="N292" s="361"/>
      <c r="O292" s="361"/>
      <c r="P292" s="361"/>
      <c r="Q292" s="367"/>
      <c r="R292" s="367"/>
      <c r="S292" s="367"/>
      <c r="T292" s="367"/>
      <c r="U292" s="367"/>
      <c r="V292" s="367"/>
      <c r="W292" s="367"/>
      <c r="X292" s="367"/>
      <c r="Y292" s="367"/>
      <c r="Z292" s="367"/>
      <c r="AA292" s="367"/>
      <c r="AB292" s="367"/>
      <c r="AC292" s="367"/>
    </row>
    <row r="293" spans="1:29" ht="16" customHeight="1" x14ac:dyDescent="0.35">
      <c r="A293" s="333" t="s">
        <v>32</v>
      </c>
      <c r="B293" s="222">
        <v>2</v>
      </c>
      <c r="C293" s="355"/>
      <c r="D293" s="355"/>
      <c r="E293" s="355"/>
      <c r="F293" s="355"/>
      <c r="G293" s="355"/>
      <c r="H293" s="355"/>
      <c r="I293" s="355"/>
      <c r="J293" s="355"/>
      <c r="K293" s="355"/>
      <c r="L293" s="355"/>
      <c r="M293" s="355"/>
      <c r="N293" s="355"/>
      <c r="O293" s="355"/>
      <c r="P293" s="355"/>
      <c r="Q293" s="357"/>
      <c r="R293" s="357"/>
      <c r="S293" s="357"/>
      <c r="T293" s="357"/>
      <c r="U293" s="357"/>
      <c r="V293" s="357"/>
      <c r="W293" s="357"/>
      <c r="X293" s="357"/>
      <c r="Y293" s="357"/>
      <c r="Z293" s="357"/>
      <c r="AA293" s="357"/>
      <c r="AB293" s="357"/>
      <c r="AC293" s="357"/>
    </row>
    <row r="294" spans="1:29" ht="16" customHeight="1" x14ac:dyDescent="0.35">
      <c r="A294" s="333" t="s">
        <v>35</v>
      </c>
      <c r="B294" s="222">
        <v>5</v>
      </c>
      <c r="C294" s="361"/>
      <c r="D294" s="361"/>
      <c r="E294" s="361"/>
      <c r="F294" s="361"/>
      <c r="G294" s="361"/>
      <c r="H294" s="361"/>
      <c r="I294" s="361"/>
      <c r="J294" s="361"/>
      <c r="K294" s="361"/>
      <c r="L294" s="361"/>
      <c r="M294" s="361"/>
      <c r="N294" s="361"/>
      <c r="O294" s="361"/>
      <c r="P294" s="361"/>
      <c r="Q294" s="354"/>
      <c r="R294" s="354"/>
      <c r="S294" s="354"/>
      <c r="T294" s="354"/>
      <c r="U294" s="354"/>
      <c r="V294" s="354"/>
      <c r="W294" s="354"/>
      <c r="X294" s="354"/>
      <c r="Y294" s="354"/>
      <c r="Z294" s="354"/>
      <c r="AA294" s="354"/>
      <c r="AB294" s="354"/>
      <c r="AC294" s="354"/>
    </row>
    <row r="295" spans="1:29" ht="16" customHeight="1" x14ac:dyDescent="0.35">
      <c r="A295" s="333" t="s">
        <v>38</v>
      </c>
      <c r="B295" s="222">
        <v>4</v>
      </c>
      <c r="C295" s="361"/>
      <c r="D295" s="361"/>
      <c r="E295" s="361"/>
      <c r="F295" s="361"/>
      <c r="G295" s="361"/>
      <c r="H295" s="361"/>
      <c r="I295" s="361"/>
      <c r="J295" s="361"/>
      <c r="K295" s="361"/>
      <c r="L295" s="361"/>
      <c r="M295" s="361"/>
      <c r="N295" s="361"/>
      <c r="O295" s="361"/>
      <c r="P295" s="361"/>
      <c r="Q295" s="354"/>
      <c r="R295" s="354"/>
      <c r="S295" s="354"/>
      <c r="T295" s="354"/>
      <c r="U295" s="354"/>
      <c r="V295" s="354"/>
      <c r="W295" s="354"/>
      <c r="X295" s="354"/>
      <c r="Y295" s="354"/>
      <c r="Z295" s="354"/>
      <c r="AA295" s="354"/>
      <c r="AB295" s="354"/>
      <c r="AC295" s="354"/>
    </row>
    <row r="296" spans="1:29" ht="16" customHeight="1" x14ac:dyDescent="0.35">
      <c r="A296" s="333" t="s">
        <v>41</v>
      </c>
      <c r="B296" s="222">
        <v>4</v>
      </c>
      <c r="C296" s="355"/>
      <c r="D296" s="355"/>
      <c r="E296" s="355"/>
      <c r="F296" s="355"/>
      <c r="G296" s="355"/>
      <c r="H296" s="355"/>
      <c r="I296" s="355"/>
      <c r="J296" s="355"/>
      <c r="K296" s="355"/>
      <c r="L296" s="355"/>
      <c r="M296" s="355"/>
      <c r="N296" s="355"/>
      <c r="O296" s="355"/>
      <c r="P296" s="355"/>
      <c r="Q296" s="354"/>
      <c r="R296" s="354"/>
      <c r="S296" s="354"/>
      <c r="T296" s="354"/>
      <c r="U296" s="354"/>
      <c r="V296" s="354"/>
      <c r="W296" s="354"/>
      <c r="X296" s="354"/>
      <c r="Y296" s="354"/>
      <c r="Z296" s="354"/>
      <c r="AA296" s="354"/>
      <c r="AB296" s="354"/>
      <c r="AC296" s="354"/>
    </row>
    <row r="297" spans="1:29" ht="16" customHeight="1" x14ac:dyDescent="0.35">
      <c r="A297" s="333" t="s">
        <v>44</v>
      </c>
      <c r="B297" s="222">
        <v>5</v>
      </c>
      <c r="C297" s="355"/>
      <c r="D297" s="355"/>
      <c r="E297" s="355"/>
      <c r="F297" s="355"/>
      <c r="G297" s="355"/>
      <c r="H297" s="355"/>
      <c r="I297" s="355"/>
      <c r="J297" s="355"/>
      <c r="K297" s="355"/>
      <c r="L297" s="355"/>
      <c r="M297" s="355"/>
      <c r="N297" s="355"/>
      <c r="O297" s="355"/>
      <c r="P297" s="355"/>
      <c r="Q297" s="354"/>
      <c r="R297" s="354"/>
      <c r="S297" s="354"/>
      <c r="T297" s="354"/>
      <c r="U297" s="354"/>
      <c r="V297" s="354"/>
      <c r="W297" s="354"/>
      <c r="X297" s="354"/>
      <c r="Y297" s="354"/>
      <c r="Z297" s="354"/>
      <c r="AA297" s="354"/>
      <c r="AB297" s="354"/>
      <c r="AC297" s="354"/>
    </row>
    <row r="298" spans="1:29" ht="16" customHeight="1" x14ac:dyDescent="0.35">
      <c r="A298" s="333" t="s">
        <v>47</v>
      </c>
      <c r="B298" s="222">
        <v>3</v>
      </c>
      <c r="C298" s="361"/>
      <c r="D298" s="361"/>
      <c r="E298" s="361"/>
      <c r="F298" s="361"/>
      <c r="G298" s="361"/>
      <c r="H298" s="361"/>
      <c r="I298" s="361"/>
      <c r="J298" s="361"/>
      <c r="K298" s="361"/>
      <c r="L298" s="361"/>
      <c r="M298" s="361"/>
      <c r="N298" s="361"/>
      <c r="O298" s="361"/>
      <c r="P298" s="361"/>
      <c r="Q298" s="354"/>
      <c r="R298" s="354"/>
      <c r="S298" s="354"/>
      <c r="T298" s="354"/>
      <c r="U298" s="354"/>
      <c r="V298" s="354"/>
      <c r="W298" s="354"/>
      <c r="X298" s="354"/>
      <c r="Y298" s="354"/>
      <c r="Z298" s="354"/>
      <c r="AA298" s="354"/>
      <c r="AB298" s="354"/>
      <c r="AC298" s="354"/>
    </row>
    <row r="299" spans="1:29" ht="16" customHeight="1" x14ac:dyDescent="0.35">
      <c r="A299" s="333" t="s">
        <v>50</v>
      </c>
      <c r="B299" s="222">
        <v>4</v>
      </c>
      <c r="C299" s="361"/>
      <c r="D299" s="361"/>
      <c r="E299" s="361"/>
      <c r="F299" s="361"/>
      <c r="G299" s="361"/>
      <c r="H299" s="361"/>
      <c r="I299" s="361"/>
      <c r="J299" s="361"/>
      <c r="K299" s="361"/>
      <c r="L299" s="361"/>
      <c r="M299" s="361"/>
      <c r="N299" s="361"/>
      <c r="O299" s="361"/>
      <c r="P299" s="361"/>
      <c r="Q299" s="354"/>
      <c r="R299" s="354"/>
      <c r="S299" s="354"/>
      <c r="T299" s="354"/>
      <c r="U299" s="354"/>
      <c r="V299" s="354"/>
      <c r="W299" s="354"/>
      <c r="X299" s="354"/>
      <c r="Y299" s="354"/>
      <c r="Z299" s="354"/>
      <c r="AA299" s="354"/>
      <c r="AB299" s="354"/>
      <c r="AC299" s="354"/>
    </row>
    <row r="300" spans="1:29" ht="16" customHeight="1" x14ac:dyDescent="0.35">
      <c r="A300" s="333" t="s">
        <v>51</v>
      </c>
      <c r="B300" s="222">
        <v>3</v>
      </c>
      <c r="C300" s="361"/>
      <c r="D300" s="361"/>
      <c r="E300" s="361"/>
      <c r="F300" s="361"/>
      <c r="G300" s="361"/>
      <c r="H300" s="361"/>
      <c r="I300" s="361"/>
      <c r="J300" s="361"/>
      <c r="K300" s="361"/>
      <c r="L300" s="361"/>
      <c r="M300" s="361"/>
      <c r="N300" s="361"/>
      <c r="O300" s="361"/>
      <c r="P300" s="361"/>
      <c r="Q300" s="354"/>
      <c r="R300" s="354"/>
      <c r="S300" s="354"/>
      <c r="T300" s="354"/>
      <c r="U300" s="354"/>
      <c r="V300" s="354"/>
      <c r="W300" s="354"/>
      <c r="X300" s="354"/>
      <c r="Y300" s="354"/>
      <c r="Z300" s="354"/>
      <c r="AA300" s="354"/>
      <c r="AB300" s="354"/>
      <c r="AC300" s="354"/>
    </row>
    <row r="301" spans="1:29" ht="16" customHeight="1" x14ac:dyDescent="0.35">
      <c r="A301" s="333" t="s">
        <v>52</v>
      </c>
      <c r="B301" s="222">
        <v>3</v>
      </c>
      <c r="C301" s="361"/>
      <c r="D301" s="361"/>
      <c r="E301" s="361"/>
      <c r="F301" s="361"/>
      <c r="G301" s="361"/>
      <c r="H301" s="361"/>
      <c r="I301" s="361"/>
      <c r="J301" s="361"/>
      <c r="K301" s="361"/>
      <c r="L301" s="361"/>
      <c r="M301" s="361"/>
      <c r="N301" s="361"/>
      <c r="O301" s="361"/>
      <c r="P301" s="361"/>
      <c r="Q301" s="354"/>
      <c r="R301" s="354"/>
      <c r="S301" s="354"/>
      <c r="T301" s="354"/>
      <c r="U301" s="354"/>
      <c r="V301" s="354"/>
      <c r="W301" s="354"/>
      <c r="X301" s="354"/>
      <c r="Y301" s="354"/>
      <c r="Z301" s="354"/>
      <c r="AA301" s="354"/>
      <c r="AB301" s="354"/>
      <c r="AC301" s="354"/>
    </row>
    <row r="302" spans="1:29" ht="16" customHeight="1" x14ac:dyDescent="0.35">
      <c r="A302" s="333" t="s">
        <v>53</v>
      </c>
      <c r="B302" s="219">
        <v>4</v>
      </c>
      <c r="C302" s="355"/>
      <c r="D302" s="355"/>
      <c r="E302" s="355"/>
      <c r="F302" s="355"/>
      <c r="G302" s="355"/>
      <c r="H302" s="355"/>
      <c r="I302" s="355"/>
      <c r="J302" s="355"/>
      <c r="K302" s="355"/>
      <c r="L302" s="355"/>
      <c r="M302" s="355"/>
      <c r="N302" s="355"/>
      <c r="O302" s="355"/>
      <c r="P302" s="355"/>
      <c r="Q302" s="354"/>
      <c r="R302" s="354"/>
      <c r="S302" s="354"/>
      <c r="T302" s="354"/>
      <c r="U302" s="354"/>
      <c r="V302" s="354"/>
      <c r="W302" s="354"/>
      <c r="X302" s="354"/>
      <c r="Y302" s="354"/>
      <c r="Z302" s="354"/>
      <c r="AA302" s="354"/>
      <c r="AB302" s="354"/>
      <c r="AC302" s="354"/>
    </row>
    <row r="303" spans="1:29" ht="16" customHeight="1" x14ac:dyDescent="0.35">
      <c r="A303" s="333" t="s">
        <v>54</v>
      </c>
      <c r="B303" s="219">
        <v>3</v>
      </c>
      <c r="C303" s="361"/>
      <c r="D303" s="361"/>
      <c r="E303" s="361"/>
      <c r="F303" s="361"/>
      <c r="G303" s="361"/>
      <c r="H303" s="361"/>
      <c r="I303" s="361"/>
      <c r="J303" s="361"/>
      <c r="K303" s="361"/>
      <c r="L303" s="361"/>
      <c r="M303" s="361"/>
      <c r="N303" s="361"/>
      <c r="O303" s="361"/>
      <c r="P303" s="361"/>
      <c r="Q303" s="354"/>
      <c r="R303" s="354"/>
      <c r="S303" s="354"/>
      <c r="T303" s="354"/>
      <c r="U303" s="354"/>
      <c r="V303" s="354"/>
      <c r="W303" s="354"/>
      <c r="X303" s="354"/>
      <c r="Y303" s="354"/>
      <c r="Z303" s="354"/>
      <c r="AA303" s="354"/>
      <c r="AB303" s="354"/>
      <c r="AC303" s="354"/>
    </row>
    <row r="304" spans="1:29" ht="16" customHeight="1" x14ac:dyDescent="0.35">
      <c r="A304" s="333" t="s">
        <v>55</v>
      </c>
      <c r="B304" s="219">
        <v>3</v>
      </c>
      <c r="C304" s="361"/>
      <c r="D304" s="361"/>
      <c r="E304" s="361"/>
      <c r="F304" s="361"/>
      <c r="G304" s="361"/>
      <c r="H304" s="361"/>
      <c r="I304" s="361"/>
      <c r="J304" s="361"/>
      <c r="K304" s="361"/>
      <c r="L304" s="361"/>
      <c r="M304" s="361"/>
      <c r="N304" s="361"/>
      <c r="O304" s="361"/>
      <c r="P304" s="361"/>
      <c r="Q304" s="354"/>
      <c r="R304" s="354"/>
      <c r="S304" s="354"/>
      <c r="T304" s="354"/>
      <c r="U304" s="354"/>
      <c r="V304" s="354"/>
      <c r="W304" s="354"/>
      <c r="X304" s="354"/>
      <c r="Y304" s="354"/>
      <c r="Z304" s="354"/>
      <c r="AA304" s="354"/>
      <c r="AB304" s="354"/>
      <c r="AC304" s="354"/>
    </row>
    <row r="305" spans="1:29" ht="16" customHeight="1" x14ac:dyDescent="0.35">
      <c r="A305" s="333" t="s">
        <v>56</v>
      </c>
      <c r="B305" s="219">
        <v>3</v>
      </c>
      <c r="C305" s="355"/>
      <c r="D305" s="355"/>
      <c r="E305" s="355"/>
      <c r="F305" s="355"/>
      <c r="G305" s="355"/>
      <c r="H305" s="355"/>
      <c r="I305" s="355"/>
      <c r="J305" s="355"/>
      <c r="K305" s="355"/>
      <c r="L305" s="355"/>
      <c r="M305" s="355"/>
      <c r="N305" s="355"/>
      <c r="O305" s="355"/>
      <c r="P305" s="355"/>
      <c r="Q305" s="354"/>
      <c r="R305" s="354"/>
      <c r="S305" s="354"/>
      <c r="T305" s="354"/>
      <c r="U305" s="354"/>
      <c r="V305" s="354"/>
      <c r="W305" s="354"/>
      <c r="X305" s="354"/>
      <c r="Y305" s="354"/>
      <c r="Z305" s="354"/>
      <c r="AA305" s="354"/>
      <c r="AB305" s="354"/>
      <c r="AC305" s="354"/>
    </row>
    <row r="306" spans="1:29" ht="16" customHeight="1" x14ac:dyDescent="0.35">
      <c r="A306" s="333" t="s">
        <v>57</v>
      </c>
      <c r="B306" s="219">
        <v>2</v>
      </c>
      <c r="C306" s="354"/>
      <c r="D306" s="354"/>
      <c r="E306" s="354"/>
      <c r="F306" s="354"/>
      <c r="G306" s="354"/>
      <c r="H306" s="354"/>
      <c r="I306" s="354"/>
      <c r="J306" s="354"/>
      <c r="K306" s="354"/>
      <c r="L306" s="354"/>
      <c r="M306" s="354"/>
      <c r="N306" s="354"/>
      <c r="O306" s="354"/>
      <c r="P306" s="354"/>
      <c r="Q306" s="354"/>
      <c r="R306" s="354"/>
      <c r="S306" s="354"/>
      <c r="T306" s="354"/>
      <c r="U306" s="354"/>
      <c r="V306" s="354"/>
      <c r="W306" s="354"/>
      <c r="X306" s="354"/>
      <c r="Y306" s="354"/>
      <c r="Z306" s="354"/>
      <c r="AA306" s="354"/>
      <c r="AB306" s="354"/>
      <c r="AC306" s="354"/>
    </row>
    <row r="307" spans="1:29" ht="16" customHeight="1" x14ac:dyDescent="0.35">
      <c r="A307" s="333" t="s">
        <v>58</v>
      </c>
      <c r="B307" s="227"/>
      <c r="C307" s="354"/>
      <c r="D307" s="354"/>
      <c r="E307" s="354"/>
      <c r="F307" s="354"/>
      <c r="G307" s="354"/>
      <c r="H307" s="354"/>
      <c r="I307" s="354"/>
      <c r="J307" s="354"/>
      <c r="K307" s="354"/>
      <c r="L307" s="354"/>
      <c r="M307" s="354"/>
      <c r="N307" s="354"/>
      <c r="O307" s="354"/>
      <c r="P307" s="354"/>
      <c r="Q307" s="354"/>
      <c r="R307" s="354"/>
      <c r="S307" s="354"/>
      <c r="T307" s="354"/>
      <c r="U307" s="354"/>
      <c r="V307" s="354"/>
      <c r="W307" s="354"/>
      <c r="X307" s="354"/>
      <c r="Y307" s="354"/>
      <c r="Z307" s="354"/>
      <c r="AA307" s="354"/>
      <c r="AB307" s="354"/>
      <c r="AC307" s="354"/>
    </row>
    <row r="308" spans="1:29" ht="16" customHeight="1" x14ac:dyDescent="0.35">
      <c r="A308" s="333" t="s">
        <v>59</v>
      </c>
      <c r="B308" s="219">
        <v>3</v>
      </c>
      <c r="C308" s="354"/>
      <c r="D308" s="354"/>
      <c r="E308" s="354"/>
      <c r="F308" s="354"/>
      <c r="G308" s="354"/>
      <c r="H308" s="354"/>
      <c r="I308" s="354"/>
      <c r="J308" s="354"/>
      <c r="K308" s="354"/>
      <c r="L308" s="354"/>
      <c r="M308" s="354"/>
      <c r="N308" s="354"/>
      <c r="O308" s="354"/>
      <c r="P308" s="354"/>
      <c r="Q308" s="354"/>
      <c r="R308" s="354"/>
      <c r="S308" s="354"/>
      <c r="T308" s="354"/>
      <c r="U308" s="354"/>
      <c r="V308" s="354"/>
      <c r="W308" s="354"/>
      <c r="X308" s="354"/>
      <c r="Y308" s="354"/>
      <c r="Z308" s="354"/>
      <c r="AA308" s="354"/>
      <c r="AB308" s="354"/>
      <c r="AC308" s="354"/>
    </row>
    <row r="309" spans="1:29" ht="16" customHeight="1" x14ac:dyDescent="0.35">
      <c r="A309" s="333" t="s">
        <v>60</v>
      </c>
      <c r="B309" s="219">
        <v>4</v>
      </c>
      <c r="C309" s="355"/>
      <c r="D309" s="355"/>
      <c r="E309" s="355"/>
      <c r="F309" s="355"/>
      <c r="G309" s="355"/>
      <c r="H309" s="355"/>
      <c r="I309" s="355"/>
      <c r="J309" s="355"/>
      <c r="K309" s="355"/>
      <c r="L309" s="355"/>
      <c r="M309" s="355"/>
      <c r="N309" s="355"/>
      <c r="O309" s="355"/>
      <c r="P309" s="355"/>
      <c r="Q309" s="354"/>
      <c r="R309" s="354"/>
      <c r="S309" s="354"/>
      <c r="T309" s="354"/>
      <c r="U309" s="354"/>
      <c r="V309" s="354"/>
      <c r="W309" s="354"/>
      <c r="X309" s="354"/>
      <c r="Y309" s="354"/>
      <c r="Z309" s="354"/>
      <c r="AA309" s="354"/>
      <c r="AB309" s="354"/>
      <c r="AC309" s="354"/>
    </row>
    <row r="310" spans="1:29" ht="16" customHeight="1" x14ac:dyDescent="0.35">
      <c r="A310" s="333" t="s">
        <v>61</v>
      </c>
      <c r="B310" s="219">
        <v>3</v>
      </c>
      <c r="C310" s="354"/>
      <c r="D310" s="354"/>
      <c r="E310" s="354"/>
      <c r="F310" s="354"/>
      <c r="G310" s="354"/>
      <c r="H310" s="354"/>
      <c r="I310" s="354"/>
      <c r="J310" s="354"/>
      <c r="K310" s="354"/>
      <c r="L310" s="354"/>
      <c r="M310" s="354"/>
      <c r="N310" s="354"/>
      <c r="O310" s="354"/>
      <c r="P310" s="354"/>
      <c r="Q310" s="354"/>
      <c r="R310" s="354"/>
      <c r="S310" s="354"/>
      <c r="T310" s="354"/>
      <c r="U310" s="354"/>
      <c r="V310" s="354"/>
      <c r="W310" s="354"/>
      <c r="X310" s="354"/>
      <c r="Y310" s="354"/>
      <c r="Z310" s="354"/>
      <c r="AA310" s="354"/>
      <c r="AB310" s="354"/>
      <c r="AC310" s="354"/>
    </row>
    <row r="311" spans="1:29" ht="16" customHeight="1" x14ac:dyDescent="0.35">
      <c r="A311" s="333" t="s">
        <v>62</v>
      </c>
      <c r="B311" s="219">
        <v>3</v>
      </c>
      <c r="C311" s="354"/>
      <c r="D311" s="354"/>
      <c r="E311" s="354"/>
      <c r="F311" s="354"/>
      <c r="G311" s="354"/>
      <c r="H311" s="354"/>
      <c r="I311" s="354"/>
      <c r="J311" s="354"/>
      <c r="K311" s="354"/>
      <c r="L311" s="354"/>
      <c r="M311" s="354"/>
      <c r="N311" s="354"/>
      <c r="O311" s="354"/>
      <c r="P311" s="354"/>
      <c r="Q311" s="354"/>
      <c r="R311" s="354"/>
      <c r="S311" s="354"/>
      <c r="T311" s="354"/>
      <c r="U311" s="354"/>
      <c r="V311" s="354"/>
      <c r="W311" s="354"/>
      <c r="X311" s="354"/>
      <c r="Y311" s="354"/>
      <c r="Z311" s="354"/>
      <c r="AA311" s="354"/>
      <c r="AB311" s="354"/>
      <c r="AC311" s="354"/>
    </row>
    <row r="312" spans="1:29" ht="16" customHeight="1" x14ac:dyDescent="0.35">
      <c r="A312" s="333" t="s">
        <v>63</v>
      </c>
      <c r="B312" s="219">
        <v>3</v>
      </c>
      <c r="C312" s="354"/>
      <c r="D312" s="354"/>
      <c r="E312" s="354"/>
      <c r="F312" s="354"/>
      <c r="G312" s="354"/>
      <c r="H312" s="354"/>
      <c r="I312" s="354"/>
      <c r="J312" s="354"/>
      <c r="K312" s="354"/>
      <c r="L312" s="354"/>
      <c r="M312" s="354"/>
      <c r="N312" s="354"/>
      <c r="O312" s="354"/>
      <c r="P312" s="354"/>
      <c r="Q312" s="354"/>
      <c r="R312" s="354"/>
      <c r="S312" s="354"/>
      <c r="T312" s="354"/>
      <c r="U312" s="354"/>
      <c r="V312" s="354"/>
      <c r="W312" s="354"/>
      <c r="X312" s="354"/>
      <c r="Y312" s="354"/>
      <c r="Z312" s="354"/>
      <c r="AA312" s="354"/>
      <c r="AB312" s="354"/>
      <c r="AC312" s="354"/>
    </row>
    <row r="313" spans="1:29" ht="16" customHeight="1" x14ac:dyDescent="0.35">
      <c r="A313" s="333" t="s">
        <v>64</v>
      </c>
      <c r="B313" s="219">
        <v>3</v>
      </c>
      <c r="C313" s="354"/>
      <c r="D313" s="354"/>
      <c r="E313" s="354"/>
      <c r="F313" s="354"/>
      <c r="G313" s="354"/>
      <c r="H313" s="354"/>
      <c r="I313" s="354"/>
      <c r="J313" s="354"/>
      <c r="K313" s="354"/>
      <c r="L313" s="354"/>
      <c r="M313" s="354"/>
      <c r="N313" s="354"/>
      <c r="O313" s="354"/>
      <c r="P313" s="354"/>
      <c r="Q313" s="354"/>
      <c r="R313" s="354"/>
      <c r="S313" s="354"/>
      <c r="T313" s="354"/>
      <c r="U313" s="354"/>
      <c r="V313" s="354"/>
      <c r="W313" s="354"/>
      <c r="X313" s="354"/>
      <c r="Y313" s="354"/>
      <c r="Z313" s="354"/>
      <c r="AA313" s="354"/>
      <c r="AB313" s="354"/>
      <c r="AC313" s="354"/>
    </row>
    <row r="314" spans="1:29" ht="16" customHeight="1" x14ac:dyDescent="0.35">
      <c r="A314" s="333" t="s">
        <v>65</v>
      </c>
      <c r="B314" s="227"/>
      <c r="C314" s="354"/>
      <c r="D314" s="354"/>
      <c r="E314" s="354"/>
      <c r="F314" s="354"/>
      <c r="G314" s="354"/>
      <c r="H314" s="354"/>
      <c r="I314" s="354"/>
      <c r="J314" s="354"/>
      <c r="K314" s="354"/>
      <c r="L314" s="354"/>
      <c r="M314" s="354"/>
      <c r="N314" s="354"/>
      <c r="O314" s="354"/>
      <c r="P314" s="354"/>
      <c r="Q314" s="354"/>
      <c r="R314" s="354"/>
      <c r="S314" s="354"/>
      <c r="T314" s="354"/>
      <c r="U314" s="354"/>
      <c r="V314" s="354"/>
      <c r="W314" s="354"/>
      <c r="X314" s="354"/>
      <c r="Y314" s="354"/>
      <c r="Z314" s="354"/>
      <c r="AA314" s="354"/>
      <c r="AB314" s="354"/>
      <c r="AC314" s="354"/>
    </row>
    <row r="315" spans="1:29" ht="16" customHeight="1" x14ac:dyDescent="0.35">
      <c r="A315" s="333" t="s">
        <v>66</v>
      </c>
      <c r="B315" s="219">
        <v>4</v>
      </c>
      <c r="C315" s="354"/>
      <c r="D315" s="354"/>
      <c r="E315" s="354"/>
      <c r="F315" s="354"/>
      <c r="G315" s="354"/>
      <c r="H315" s="354"/>
      <c r="I315" s="354"/>
      <c r="J315" s="354"/>
      <c r="K315" s="354"/>
      <c r="L315" s="354"/>
      <c r="M315" s="354"/>
      <c r="N315" s="354"/>
      <c r="O315" s="354"/>
      <c r="P315" s="354"/>
      <c r="Q315" s="354"/>
      <c r="R315" s="354"/>
      <c r="S315" s="354"/>
      <c r="T315" s="354"/>
      <c r="U315" s="354"/>
      <c r="V315" s="354"/>
      <c r="W315" s="354"/>
      <c r="X315" s="354"/>
      <c r="Y315" s="354"/>
      <c r="Z315" s="354"/>
      <c r="AA315" s="354"/>
      <c r="AB315" s="354"/>
      <c r="AC315" s="354"/>
    </row>
    <row r="316" spans="1:29" ht="16" customHeight="1" x14ac:dyDescent="0.35">
      <c r="A316" s="333" t="s">
        <v>67</v>
      </c>
      <c r="B316" s="219">
        <v>4</v>
      </c>
      <c r="C316" s="354"/>
      <c r="D316" s="354"/>
      <c r="E316" s="354"/>
      <c r="F316" s="354"/>
      <c r="G316" s="354"/>
      <c r="H316" s="354"/>
      <c r="I316" s="354"/>
      <c r="J316" s="354"/>
      <c r="K316" s="354"/>
      <c r="L316" s="354"/>
      <c r="M316" s="354"/>
      <c r="N316" s="354"/>
      <c r="O316" s="354"/>
      <c r="P316" s="354"/>
      <c r="Q316" s="354"/>
      <c r="R316" s="354"/>
      <c r="S316" s="354"/>
      <c r="T316" s="354"/>
      <c r="U316" s="354"/>
      <c r="V316" s="354"/>
      <c r="W316" s="354"/>
      <c r="X316" s="354"/>
      <c r="Y316" s="354"/>
      <c r="Z316" s="354"/>
      <c r="AA316" s="354"/>
      <c r="AB316" s="354"/>
      <c r="AC316" s="354"/>
    </row>
    <row r="317" spans="1:29" ht="16" customHeight="1" x14ac:dyDescent="0.35">
      <c r="A317" s="333" t="s">
        <v>68</v>
      </c>
      <c r="B317" s="219">
        <v>4</v>
      </c>
      <c r="C317" s="354"/>
      <c r="D317" s="354"/>
      <c r="E317" s="354"/>
      <c r="F317" s="354"/>
      <c r="G317" s="354"/>
      <c r="H317" s="354"/>
      <c r="I317" s="354"/>
      <c r="J317" s="354"/>
      <c r="K317" s="354"/>
      <c r="L317" s="354"/>
      <c r="M317" s="354"/>
      <c r="N317" s="354"/>
      <c r="O317" s="354"/>
      <c r="P317" s="354"/>
      <c r="Q317" s="354"/>
      <c r="R317" s="354"/>
      <c r="S317" s="354"/>
      <c r="T317" s="354"/>
      <c r="U317" s="354"/>
      <c r="V317" s="354"/>
      <c r="W317" s="354"/>
      <c r="X317" s="354"/>
      <c r="Y317" s="354"/>
      <c r="Z317" s="354"/>
      <c r="AA317" s="354"/>
      <c r="AB317" s="354"/>
      <c r="AC317" s="354"/>
    </row>
    <row r="318" spans="1:29" ht="16" customHeight="1" x14ac:dyDescent="0.35">
      <c r="A318" s="333" t="s">
        <v>69</v>
      </c>
      <c r="B318" s="219">
        <v>3</v>
      </c>
      <c r="C318" s="354"/>
      <c r="D318" s="354"/>
      <c r="E318" s="354"/>
      <c r="F318" s="354"/>
      <c r="G318" s="354"/>
      <c r="H318" s="354"/>
      <c r="I318" s="354"/>
      <c r="J318" s="354"/>
      <c r="K318" s="354"/>
      <c r="L318" s="354"/>
      <c r="M318" s="354"/>
      <c r="N318" s="354"/>
      <c r="O318" s="354"/>
      <c r="P318" s="354"/>
      <c r="Q318" s="354"/>
      <c r="R318" s="354"/>
      <c r="S318" s="354"/>
      <c r="T318" s="354"/>
      <c r="U318" s="354"/>
      <c r="V318" s="354"/>
      <c r="W318" s="354"/>
      <c r="X318" s="354"/>
      <c r="Y318" s="354"/>
      <c r="Z318" s="354"/>
      <c r="AA318" s="354"/>
      <c r="AB318" s="354"/>
      <c r="AC318" s="354"/>
    </row>
    <row r="319" spans="1:29" ht="16" customHeight="1" x14ac:dyDescent="0.35">
      <c r="A319" s="333" t="s">
        <v>70</v>
      </c>
      <c r="B319" s="219">
        <v>4</v>
      </c>
      <c r="C319" s="354"/>
      <c r="D319" s="354"/>
      <c r="E319" s="354"/>
      <c r="F319" s="354"/>
      <c r="G319" s="354"/>
      <c r="H319" s="354"/>
      <c r="I319" s="354"/>
      <c r="J319" s="354"/>
      <c r="K319" s="354"/>
      <c r="L319" s="354"/>
      <c r="M319" s="354"/>
      <c r="N319" s="354"/>
      <c r="O319" s="354"/>
      <c r="P319" s="354"/>
      <c r="Q319" s="354"/>
      <c r="R319" s="354"/>
      <c r="S319" s="354"/>
      <c r="T319" s="354"/>
      <c r="U319" s="354"/>
      <c r="V319" s="354"/>
      <c r="W319" s="354"/>
      <c r="X319" s="354"/>
      <c r="Y319" s="354"/>
      <c r="Z319" s="354"/>
      <c r="AA319" s="354"/>
      <c r="AB319" s="354"/>
      <c r="AC319" s="354"/>
    </row>
    <row r="320" spans="1:29" ht="16" customHeight="1" x14ac:dyDescent="0.35">
      <c r="A320" s="333" t="s">
        <v>71</v>
      </c>
      <c r="B320" s="219">
        <v>4</v>
      </c>
      <c r="C320" s="354"/>
      <c r="D320" s="354"/>
      <c r="E320" s="354"/>
      <c r="F320" s="354"/>
      <c r="G320" s="354"/>
      <c r="H320" s="354"/>
      <c r="I320" s="354"/>
      <c r="J320" s="354"/>
      <c r="K320" s="354"/>
      <c r="L320" s="354"/>
      <c r="M320" s="354"/>
      <c r="N320" s="354"/>
      <c r="O320" s="354"/>
      <c r="P320" s="354"/>
      <c r="Q320" s="354"/>
      <c r="R320" s="354"/>
      <c r="S320" s="354"/>
      <c r="T320" s="354"/>
      <c r="U320" s="354"/>
      <c r="V320" s="354"/>
      <c r="W320" s="354"/>
      <c r="X320" s="354"/>
      <c r="Y320" s="354"/>
      <c r="Z320" s="354"/>
      <c r="AA320" s="354"/>
      <c r="AB320" s="354"/>
      <c r="AC320" s="354"/>
    </row>
    <row r="321" spans="1:29" ht="16" customHeight="1" x14ac:dyDescent="0.35">
      <c r="A321" s="333" t="s">
        <v>72</v>
      </c>
      <c r="B321" s="227"/>
      <c r="C321" s="354"/>
      <c r="D321" s="354"/>
      <c r="E321" s="354"/>
      <c r="F321" s="354"/>
      <c r="G321" s="354"/>
      <c r="H321" s="354"/>
      <c r="I321" s="354"/>
      <c r="J321" s="354"/>
      <c r="K321" s="354"/>
      <c r="L321" s="354"/>
      <c r="M321" s="354"/>
      <c r="N321" s="354"/>
      <c r="O321" s="354"/>
      <c r="P321" s="354"/>
      <c r="Q321" s="354"/>
      <c r="R321" s="354"/>
      <c r="S321" s="354"/>
      <c r="T321" s="354"/>
      <c r="U321" s="354"/>
      <c r="V321" s="354"/>
      <c r="W321" s="354"/>
      <c r="X321" s="354"/>
      <c r="Y321" s="354"/>
      <c r="Z321" s="354"/>
      <c r="AA321" s="354"/>
      <c r="AB321" s="354"/>
      <c r="AC321" s="354"/>
    </row>
    <row r="322" spans="1:29" x14ac:dyDescent="0.35">
      <c r="A322" s="57" t="s">
        <v>73</v>
      </c>
      <c r="B322" s="223">
        <f>AVERAGEIF(B288:B321,"&gt;0")</f>
        <v>3.3870967741935485</v>
      </c>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row>
    <row r="323" spans="1:29" x14ac:dyDescent="0.35">
      <c r="A323" s="57" t="s">
        <v>75</v>
      </c>
      <c r="B323" s="223">
        <f>AVERAGEIF(B288:B301,"&gt;0")</f>
        <v>3.4285714285714284</v>
      </c>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row>
    <row r="324" spans="1:29" x14ac:dyDescent="0.35">
      <c r="A324" s="57" t="s">
        <v>77</v>
      </c>
      <c r="B324" s="223">
        <f>AVERAGEIF(B302:B321,"&gt;0")</f>
        <v>3.3529411764705883</v>
      </c>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row>
    <row r="325" spans="1:29" x14ac:dyDescent="0.35">
      <c r="A325" s="57"/>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row>
    <row r="326" spans="1:29" x14ac:dyDescent="0.35">
      <c r="A326" s="220" t="s">
        <v>45</v>
      </c>
      <c r="B326" s="440" t="s">
        <v>95</v>
      </c>
      <c r="C326" s="440"/>
      <c r="D326" s="440"/>
      <c r="E326" s="440"/>
      <c r="F326" s="440"/>
      <c r="G326" s="440"/>
      <c r="H326" s="440"/>
      <c r="I326" s="440"/>
      <c r="J326" s="440"/>
      <c r="K326" s="440"/>
      <c r="L326" s="440"/>
      <c r="M326" s="440"/>
      <c r="N326" s="440"/>
      <c r="O326" s="440"/>
      <c r="P326" s="440"/>
      <c r="Q326" s="2"/>
      <c r="R326" s="2"/>
      <c r="S326" s="2"/>
      <c r="T326" s="2"/>
      <c r="U326" s="2"/>
      <c r="V326" s="2"/>
      <c r="W326" s="2"/>
      <c r="X326" s="2"/>
      <c r="Y326" s="2"/>
      <c r="Z326" s="2"/>
      <c r="AA326" s="2"/>
      <c r="AB326" s="2"/>
      <c r="AC326" s="2"/>
    </row>
    <row r="327" spans="1:29" x14ac:dyDescent="0.35">
      <c r="A327" s="57"/>
      <c r="B327" s="224"/>
      <c r="C327" s="2"/>
      <c r="D327" s="2"/>
      <c r="E327" s="2"/>
      <c r="F327" s="2"/>
      <c r="G327" s="2"/>
      <c r="H327" s="2"/>
      <c r="I327" s="2"/>
      <c r="J327" s="2"/>
      <c r="K327" s="2"/>
      <c r="L327" s="2"/>
      <c r="M327" s="2"/>
      <c r="N327" s="2"/>
      <c r="O327" s="2"/>
      <c r="Q327" s="221"/>
      <c r="R327" s="221"/>
      <c r="S327" s="221"/>
      <c r="T327" s="221"/>
      <c r="U327" s="221"/>
      <c r="V327" s="221"/>
      <c r="W327" s="221"/>
      <c r="X327" s="221"/>
      <c r="Y327" s="221"/>
      <c r="Z327" s="221"/>
      <c r="AA327" s="221"/>
      <c r="AB327" s="221"/>
      <c r="AC327" s="221"/>
    </row>
    <row r="328" spans="1:29" ht="16" customHeight="1" x14ac:dyDescent="0.35">
      <c r="A328" s="333" t="s">
        <v>20</v>
      </c>
      <c r="B328" s="222">
        <v>4</v>
      </c>
      <c r="C328" s="355"/>
      <c r="D328" s="355"/>
      <c r="E328" s="355"/>
      <c r="F328" s="355"/>
      <c r="G328" s="355"/>
      <c r="H328" s="355"/>
      <c r="I328" s="355"/>
      <c r="J328" s="355"/>
      <c r="K328" s="355"/>
      <c r="L328" s="355"/>
      <c r="M328" s="355"/>
      <c r="N328" s="355"/>
      <c r="O328" s="355"/>
      <c r="P328" s="355"/>
      <c r="Q328" s="363" t="s">
        <v>45</v>
      </c>
      <c r="R328" s="229">
        <v>2018</v>
      </c>
      <c r="S328" s="229">
        <v>2021</v>
      </c>
      <c r="T328" s="357"/>
      <c r="U328" s="357"/>
      <c r="V328" s="357"/>
      <c r="W328" s="357"/>
      <c r="X328" s="357"/>
      <c r="Y328" s="357"/>
      <c r="Z328" s="357"/>
      <c r="AA328" s="357"/>
      <c r="AB328" s="357"/>
      <c r="AC328" s="357"/>
    </row>
    <row r="329" spans="1:29" ht="16" customHeight="1" x14ac:dyDescent="0.35">
      <c r="A329" s="333" t="s">
        <v>21</v>
      </c>
      <c r="B329" s="222">
        <v>4</v>
      </c>
      <c r="C329" s="355"/>
      <c r="D329" s="355"/>
      <c r="E329" s="355"/>
      <c r="F329" s="355"/>
      <c r="G329" s="355"/>
      <c r="H329" s="355"/>
      <c r="I329" s="355"/>
      <c r="J329" s="355"/>
      <c r="K329" s="355"/>
      <c r="L329" s="355"/>
      <c r="M329" s="355"/>
      <c r="N329" s="355"/>
      <c r="O329" s="355"/>
      <c r="P329" s="355"/>
      <c r="Q329" s="229" t="s">
        <v>74</v>
      </c>
      <c r="R329" s="230">
        <v>3.78125</v>
      </c>
      <c r="S329" s="359">
        <f>B362</f>
        <v>3.59375</v>
      </c>
      <c r="T329" s="357"/>
      <c r="U329" s="357"/>
      <c r="V329" s="357"/>
      <c r="W329" s="357"/>
      <c r="X329" s="357"/>
      <c r="Y329" s="357"/>
      <c r="Z329" s="357"/>
      <c r="AA329" s="357"/>
      <c r="AB329" s="357"/>
      <c r="AC329" s="357"/>
    </row>
    <row r="330" spans="1:29" ht="16" customHeight="1" x14ac:dyDescent="0.35">
      <c r="A330" s="333" t="s">
        <v>23</v>
      </c>
      <c r="B330" s="222">
        <v>2</v>
      </c>
      <c r="C330" s="361"/>
      <c r="D330" s="361"/>
      <c r="E330" s="361"/>
      <c r="F330" s="361"/>
      <c r="G330" s="361"/>
      <c r="H330" s="361"/>
      <c r="I330" s="361"/>
      <c r="J330" s="361"/>
      <c r="K330" s="361"/>
      <c r="L330" s="361"/>
      <c r="M330" s="361"/>
      <c r="N330" s="361"/>
      <c r="O330" s="361"/>
      <c r="P330" s="361"/>
      <c r="Q330" s="229" t="s">
        <v>76</v>
      </c>
      <c r="R330" s="230">
        <v>4</v>
      </c>
      <c r="S330" s="359">
        <f>B363</f>
        <v>3.9285714285714284</v>
      </c>
      <c r="T330" s="357"/>
      <c r="U330" s="357"/>
      <c r="V330" s="357"/>
      <c r="W330" s="357"/>
      <c r="X330" s="357"/>
      <c r="Y330" s="357"/>
      <c r="Z330" s="357"/>
      <c r="AA330" s="357"/>
      <c r="AB330" s="357"/>
      <c r="AC330" s="357"/>
    </row>
    <row r="331" spans="1:29" ht="16" customHeight="1" x14ac:dyDescent="0.35">
      <c r="A331" s="333" t="s">
        <v>26</v>
      </c>
      <c r="B331" s="222">
        <v>2</v>
      </c>
      <c r="C331" s="355"/>
      <c r="D331" s="355"/>
      <c r="E331" s="355"/>
      <c r="F331" s="355"/>
      <c r="G331" s="355"/>
      <c r="H331" s="355"/>
      <c r="I331" s="355"/>
      <c r="J331" s="355"/>
      <c r="K331" s="355"/>
      <c r="L331" s="355"/>
      <c r="M331" s="355"/>
      <c r="N331" s="355"/>
      <c r="O331" s="355"/>
      <c r="P331" s="355"/>
      <c r="Q331" s="229" t="s">
        <v>78</v>
      </c>
      <c r="R331" s="230">
        <v>3.6315789473684212</v>
      </c>
      <c r="S331" s="359">
        <f>B364</f>
        <v>3.3333333333333335</v>
      </c>
      <c r="T331" s="357"/>
      <c r="U331" s="357"/>
      <c r="V331" s="357"/>
      <c r="W331" s="357"/>
      <c r="X331" s="357"/>
      <c r="Y331" s="357"/>
      <c r="Z331" s="357"/>
      <c r="AA331" s="357"/>
      <c r="AB331" s="357"/>
      <c r="AC331" s="357"/>
    </row>
    <row r="332" spans="1:29" ht="16" customHeight="1" x14ac:dyDescent="0.35">
      <c r="A332" s="333" t="s">
        <v>29</v>
      </c>
      <c r="B332" s="222">
        <v>4</v>
      </c>
      <c r="C332" s="361"/>
      <c r="D332" s="361"/>
      <c r="E332" s="361"/>
      <c r="F332" s="361"/>
      <c r="G332" s="361"/>
      <c r="H332" s="361"/>
      <c r="I332" s="361"/>
      <c r="J332" s="361"/>
      <c r="K332" s="361"/>
      <c r="L332" s="361"/>
      <c r="M332" s="361"/>
      <c r="N332" s="361"/>
      <c r="O332" s="361"/>
      <c r="P332" s="361"/>
      <c r="Q332" s="367"/>
      <c r="R332" s="367"/>
      <c r="S332" s="367"/>
      <c r="T332" s="367"/>
      <c r="U332" s="367"/>
      <c r="V332" s="367"/>
      <c r="W332" s="367"/>
      <c r="X332" s="367"/>
      <c r="Y332" s="367"/>
      <c r="Z332" s="367"/>
      <c r="AA332" s="367"/>
      <c r="AB332" s="367"/>
      <c r="AC332" s="367"/>
    </row>
    <row r="333" spans="1:29" ht="16" customHeight="1" x14ac:dyDescent="0.35">
      <c r="A333" s="333" t="s">
        <v>32</v>
      </c>
      <c r="B333" s="222">
        <v>3</v>
      </c>
      <c r="C333" s="355"/>
      <c r="D333" s="355"/>
      <c r="E333" s="355"/>
      <c r="F333" s="355"/>
      <c r="G333" s="355"/>
      <c r="H333" s="355"/>
      <c r="I333" s="355"/>
      <c r="J333" s="355"/>
      <c r="K333" s="355"/>
      <c r="L333" s="355"/>
      <c r="M333" s="355"/>
      <c r="N333" s="355"/>
      <c r="O333" s="355"/>
      <c r="P333" s="355"/>
      <c r="Q333" s="367"/>
      <c r="R333" s="367"/>
      <c r="S333" s="367"/>
      <c r="T333" s="367"/>
      <c r="U333" s="367"/>
      <c r="V333" s="367"/>
      <c r="W333" s="367"/>
      <c r="X333" s="367"/>
      <c r="Y333" s="367"/>
      <c r="Z333" s="367"/>
      <c r="AA333" s="367"/>
      <c r="AB333" s="367"/>
      <c r="AC333" s="367"/>
    </row>
    <row r="334" spans="1:29" ht="16" customHeight="1" x14ac:dyDescent="0.35">
      <c r="A334" s="333" t="s">
        <v>35</v>
      </c>
      <c r="B334" s="222">
        <v>5</v>
      </c>
      <c r="C334" s="361"/>
      <c r="D334" s="361"/>
      <c r="E334" s="361"/>
      <c r="F334" s="361"/>
      <c r="G334" s="361"/>
      <c r="H334" s="361"/>
      <c r="I334" s="361"/>
      <c r="J334" s="361"/>
      <c r="K334" s="361"/>
      <c r="L334" s="361"/>
      <c r="M334" s="361"/>
      <c r="N334" s="361"/>
      <c r="O334" s="361"/>
      <c r="P334" s="361"/>
      <c r="Q334" s="354"/>
      <c r="R334" s="354"/>
      <c r="S334" s="354"/>
      <c r="T334" s="354"/>
      <c r="U334" s="354"/>
      <c r="V334" s="354"/>
      <c r="W334" s="354"/>
      <c r="X334" s="354"/>
      <c r="Y334" s="354"/>
      <c r="Z334" s="354"/>
      <c r="AA334" s="354"/>
      <c r="AB334" s="354"/>
      <c r="AC334" s="354"/>
    </row>
    <row r="335" spans="1:29" ht="16" customHeight="1" x14ac:dyDescent="0.35">
      <c r="A335" s="333" t="s">
        <v>38</v>
      </c>
      <c r="B335" s="222">
        <v>5</v>
      </c>
      <c r="C335" s="361"/>
      <c r="D335" s="361"/>
      <c r="E335" s="361"/>
      <c r="F335" s="361"/>
      <c r="G335" s="361"/>
      <c r="H335" s="361"/>
      <c r="I335" s="361"/>
      <c r="J335" s="361"/>
      <c r="K335" s="361"/>
      <c r="L335" s="361"/>
      <c r="M335" s="361"/>
      <c r="N335" s="361"/>
      <c r="O335" s="361"/>
      <c r="P335" s="361"/>
      <c r="Q335" s="354"/>
      <c r="R335" s="354"/>
      <c r="S335" s="354"/>
      <c r="T335" s="354"/>
      <c r="U335" s="354"/>
      <c r="V335" s="354"/>
      <c r="W335" s="354"/>
      <c r="X335" s="354"/>
      <c r="Y335" s="354"/>
      <c r="Z335" s="354"/>
      <c r="AA335" s="354"/>
      <c r="AB335" s="354"/>
      <c r="AC335" s="354"/>
    </row>
    <row r="336" spans="1:29" ht="16" customHeight="1" x14ac:dyDescent="0.35">
      <c r="A336" s="333" t="s">
        <v>41</v>
      </c>
      <c r="B336" s="222">
        <v>4</v>
      </c>
      <c r="C336" s="355"/>
      <c r="D336" s="355"/>
      <c r="E336" s="355"/>
      <c r="F336" s="355"/>
      <c r="G336" s="355"/>
      <c r="H336" s="355"/>
      <c r="I336" s="355"/>
      <c r="J336" s="355"/>
      <c r="K336" s="355"/>
      <c r="L336" s="355"/>
      <c r="M336" s="355"/>
      <c r="N336" s="355"/>
      <c r="O336" s="355"/>
      <c r="P336" s="355"/>
      <c r="Q336" s="354"/>
      <c r="R336" s="354"/>
      <c r="S336" s="354"/>
      <c r="T336" s="354"/>
      <c r="U336" s="354"/>
      <c r="V336" s="354"/>
      <c r="W336" s="354"/>
      <c r="X336" s="354"/>
      <c r="Y336" s="354"/>
      <c r="Z336" s="354"/>
      <c r="AA336" s="354"/>
      <c r="AB336" s="354"/>
      <c r="AC336" s="354"/>
    </row>
    <row r="337" spans="1:29" ht="16" customHeight="1" x14ac:dyDescent="0.35">
      <c r="A337" s="333" t="s">
        <v>44</v>
      </c>
      <c r="B337" s="222">
        <v>5</v>
      </c>
      <c r="C337" s="355"/>
      <c r="D337" s="355"/>
      <c r="E337" s="355"/>
      <c r="F337" s="355"/>
      <c r="G337" s="355"/>
      <c r="H337" s="355"/>
      <c r="I337" s="355"/>
      <c r="J337" s="355"/>
      <c r="K337" s="355"/>
      <c r="L337" s="355"/>
      <c r="M337" s="355"/>
      <c r="N337" s="355"/>
      <c r="O337" s="355"/>
      <c r="P337" s="355"/>
      <c r="Q337" s="354"/>
      <c r="R337" s="354"/>
      <c r="S337" s="354"/>
      <c r="T337" s="354"/>
      <c r="U337" s="354"/>
      <c r="V337" s="354"/>
      <c r="W337" s="354"/>
      <c r="X337" s="354"/>
      <c r="Y337" s="354"/>
      <c r="Z337" s="354"/>
      <c r="AA337" s="354"/>
      <c r="AB337" s="354"/>
      <c r="AC337" s="354"/>
    </row>
    <row r="338" spans="1:29" ht="16" customHeight="1" x14ac:dyDescent="0.35">
      <c r="A338" s="333" t="s">
        <v>47</v>
      </c>
      <c r="B338" s="222">
        <v>3</v>
      </c>
      <c r="C338" s="361"/>
      <c r="D338" s="361"/>
      <c r="E338" s="361"/>
      <c r="F338" s="361"/>
      <c r="G338" s="361"/>
      <c r="H338" s="361"/>
      <c r="I338" s="361"/>
      <c r="J338" s="361"/>
      <c r="K338" s="361"/>
      <c r="L338" s="361"/>
      <c r="M338" s="361"/>
      <c r="N338" s="361"/>
      <c r="O338" s="361"/>
      <c r="P338" s="361"/>
      <c r="Q338" s="354"/>
      <c r="R338" s="354"/>
      <c r="S338" s="354"/>
      <c r="T338" s="354"/>
      <c r="U338" s="354"/>
      <c r="V338" s="354"/>
      <c r="W338" s="354"/>
      <c r="X338" s="354"/>
      <c r="Y338" s="354"/>
      <c r="Z338" s="354"/>
      <c r="AA338" s="354"/>
      <c r="AB338" s="354"/>
      <c r="AC338" s="354"/>
    </row>
    <row r="339" spans="1:29" ht="16" customHeight="1" x14ac:dyDescent="0.35">
      <c r="A339" s="333" t="s">
        <v>50</v>
      </c>
      <c r="B339" s="222">
        <v>5</v>
      </c>
      <c r="C339" s="361"/>
      <c r="D339" s="361"/>
      <c r="E339" s="361"/>
      <c r="F339" s="361"/>
      <c r="G339" s="361"/>
      <c r="H339" s="361"/>
      <c r="I339" s="361"/>
      <c r="J339" s="361"/>
      <c r="K339" s="361"/>
      <c r="L339" s="361"/>
      <c r="M339" s="361"/>
      <c r="N339" s="361"/>
      <c r="O339" s="361"/>
      <c r="P339" s="361"/>
      <c r="Q339" s="354"/>
      <c r="R339" s="354"/>
      <c r="S339" s="354"/>
      <c r="T339" s="354"/>
      <c r="U339" s="354"/>
      <c r="V339" s="354"/>
      <c r="W339" s="354"/>
      <c r="X339" s="354"/>
      <c r="Y339" s="354"/>
      <c r="Z339" s="354"/>
      <c r="AA339" s="354"/>
      <c r="AB339" s="354"/>
      <c r="AC339" s="354"/>
    </row>
    <row r="340" spans="1:29" ht="16" customHeight="1" x14ac:dyDescent="0.35">
      <c r="A340" s="333" t="s">
        <v>51</v>
      </c>
      <c r="B340" s="222">
        <v>4</v>
      </c>
      <c r="C340" s="361"/>
      <c r="D340" s="361"/>
      <c r="E340" s="361"/>
      <c r="F340" s="361"/>
      <c r="G340" s="361"/>
      <c r="H340" s="361"/>
      <c r="I340" s="361"/>
      <c r="J340" s="361"/>
      <c r="K340" s="361"/>
      <c r="L340" s="361"/>
      <c r="M340" s="361"/>
      <c r="N340" s="361"/>
      <c r="O340" s="361"/>
      <c r="P340" s="361"/>
      <c r="Q340" s="354"/>
      <c r="R340" s="354"/>
      <c r="S340" s="354"/>
      <c r="T340" s="354"/>
      <c r="U340" s="354"/>
      <c r="V340" s="354"/>
      <c r="W340" s="354"/>
      <c r="X340" s="354"/>
      <c r="Y340" s="354"/>
      <c r="Z340" s="354"/>
      <c r="AA340" s="354"/>
      <c r="AB340" s="354"/>
      <c r="AC340" s="354"/>
    </row>
    <row r="341" spans="1:29" ht="16" customHeight="1" x14ac:dyDescent="0.35">
      <c r="A341" s="333" t="s">
        <v>52</v>
      </c>
      <c r="B341" s="222">
        <v>5</v>
      </c>
      <c r="C341" s="355"/>
      <c r="D341" s="355"/>
      <c r="E341" s="355"/>
      <c r="F341" s="355"/>
      <c r="G341" s="355"/>
      <c r="H341" s="355"/>
      <c r="I341" s="355"/>
      <c r="J341" s="355"/>
      <c r="K341" s="355"/>
      <c r="L341" s="355"/>
      <c r="M341" s="355"/>
      <c r="N341" s="355"/>
      <c r="O341" s="355"/>
      <c r="P341" s="355"/>
      <c r="Q341" s="354"/>
      <c r="R341" s="354"/>
      <c r="S341" s="354"/>
      <c r="T341" s="354"/>
      <c r="U341" s="354"/>
      <c r="V341" s="354"/>
      <c r="W341" s="354"/>
      <c r="X341" s="354"/>
      <c r="Y341" s="354"/>
      <c r="Z341" s="354"/>
      <c r="AA341" s="354"/>
      <c r="AB341" s="354"/>
      <c r="AC341" s="354"/>
    </row>
    <row r="342" spans="1:29" ht="16" customHeight="1" x14ac:dyDescent="0.35">
      <c r="A342" s="333" t="s">
        <v>53</v>
      </c>
      <c r="B342" s="219">
        <v>4</v>
      </c>
      <c r="C342" s="355"/>
      <c r="D342" s="355"/>
      <c r="E342" s="355"/>
      <c r="F342" s="355"/>
      <c r="G342" s="355"/>
      <c r="H342" s="355"/>
      <c r="I342" s="355"/>
      <c r="J342" s="355"/>
      <c r="K342" s="355"/>
      <c r="L342" s="355"/>
      <c r="M342" s="355"/>
      <c r="N342" s="355"/>
      <c r="O342" s="355"/>
      <c r="P342" s="355"/>
      <c r="Q342" s="354"/>
      <c r="R342" s="354"/>
      <c r="S342" s="354"/>
      <c r="T342" s="354"/>
      <c r="U342" s="354"/>
      <c r="V342" s="354"/>
      <c r="W342" s="354"/>
      <c r="X342" s="354"/>
      <c r="Y342" s="354"/>
      <c r="Z342" s="354"/>
      <c r="AA342" s="354"/>
      <c r="AB342" s="354"/>
      <c r="AC342" s="354"/>
    </row>
    <row r="343" spans="1:29" ht="16" customHeight="1" x14ac:dyDescent="0.35">
      <c r="A343" s="333" t="s">
        <v>54</v>
      </c>
      <c r="B343" s="219">
        <v>2</v>
      </c>
      <c r="C343" s="361"/>
      <c r="D343" s="361"/>
      <c r="E343" s="361"/>
      <c r="F343" s="361"/>
      <c r="G343" s="361"/>
      <c r="H343" s="361"/>
      <c r="I343" s="361"/>
      <c r="J343" s="361"/>
      <c r="K343" s="361"/>
      <c r="L343" s="361"/>
      <c r="M343" s="361"/>
      <c r="N343" s="361"/>
      <c r="O343" s="361"/>
      <c r="P343" s="361"/>
      <c r="Q343" s="354"/>
      <c r="R343" s="354"/>
      <c r="S343" s="354"/>
      <c r="T343" s="354"/>
      <c r="U343" s="354"/>
      <c r="V343" s="354"/>
      <c r="W343" s="354"/>
      <c r="X343" s="354"/>
      <c r="Y343" s="354"/>
      <c r="Z343" s="354"/>
      <c r="AA343" s="354"/>
      <c r="AB343" s="354"/>
      <c r="AC343" s="354"/>
    </row>
    <row r="344" spans="1:29" ht="16" customHeight="1" x14ac:dyDescent="0.35">
      <c r="A344" s="333" t="s">
        <v>55</v>
      </c>
      <c r="B344" s="219">
        <v>3</v>
      </c>
      <c r="C344" s="361"/>
      <c r="D344" s="361"/>
      <c r="E344" s="361"/>
      <c r="F344" s="361"/>
      <c r="G344" s="361"/>
      <c r="H344" s="361"/>
      <c r="I344" s="361"/>
      <c r="J344" s="361"/>
      <c r="K344" s="361"/>
      <c r="L344" s="361"/>
      <c r="M344" s="361"/>
      <c r="N344" s="361"/>
      <c r="O344" s="361"/>
      <c r="P344" s="361"/>
      <c r="Q344" s="354"/>
      <c r="R344" s="354"/>
      <c r="S344" s="354"/>
      <c r="T344" s="354"/>
      <c r="U344" s="354"/>
      <c r="V344" s="354"/>
      <c r="W344" s="354"/>
      <c r="X344" s="354"/>
      <c r="Y344" s="354"/>
      <c r="Z344" s="354"/>
      <c r="AA344" s="354"/>
      <c r="AB344" s="354"/>
      <c r="AC344" s="354"/>
    </row>
    <row r="345" spans="1:29" ht="16" customHeight="1" x14ac:dyDescent="0.35">
      <c r="A345" s="333" t="s">
        <v>56</v>
      </c>
      <c r="B345" s="219">
        <v>4</v>
      </c>
      <c r="C345" s="355"/>
      <c r="D345" s="355"/>
      <c r="E345" s="355"/>
      <c r="F345" s="355"/>
      <c r="G345" s="355"/>
      <c r="H345" s="355"/>
      <c r="I345" s="355"/>
      <c r="J345" s="355"/>
      <c r="K345" s="355"/>
      <c r="L345" s="355"/>
      <c r="M345" s="355"/>
      <c r="N345" s="355"/>
      <c r="O345" s="355"/>
      <c r="P345" s="355"/>
      <c r="Q345" s="354"/>
      <c r="R345" s="354"/>
      <c r="S345" s="354"/>
      <c r="T345" s="354"/>
      <c r="U345" s="354"/>
      <c r="V345" s="354"/>
      <c r="W345" s="354"/>
      <c r="X345" s="354"/>
      <c r="Y345" s="354"/>
      <c r="Z345" s="354"/>
      <c r="AA345" s="354"/>
      <c r="AB345" s="354"/>
      <c r="AC345" s="354"/>
    </row>
    <row r="346" spans="1:29" ht="16" customHeight="1" x14ac:dyDescent="0.35">
      <c r="A346" s="333" t="s">
        <v>57</v>
      </c>
      <c r="B346" s="219">
        <v>2</v>
      </c>
      <c r="C346" s="354"/>
      <c r="D346" s="354"/>
      <c r="E346" s="354"/>
      <c r="F346" s="354"/>
      <c r="G346" s="354"/>
      <c r="H346" s="354"/>
      <c r="I346" s="354"/>
      <c r="J346" s="354"/>
      <c r="K346" s="354"/>
      <c r="L346" s="354"/>
      <c r="M346" s="354"/>
      <c r="N346" s="354"/>
      <c r="O346" s="354"/>
      <c r="P346" s="354"/>
      <c r="Q346" s="354"/>
      <c r="R346" s="354"/>
      <c r="S346" s="354"/>
      <c r="T346" s="354"/>
      <c r="U346" s="354"/>
      <c r="V346" s="354"/>
      <c r="W346" s="354"/>
      <c r="X346" s="354"/>
      <c r="Y346" s="354"/>
      <c r="Z346" s="354"/>
      <c r="AA346" s="354"/>
      <c r="AB346" s="354"/>
      <c r="AC346" s="354"/>
    </row>
    <row r="347" spans="1:29" ht="16" customHeight="1" x14ac:dyDescent="0.35">
      <c r="A347" s="333" t="s">
        <v>58</v>
      </c>
      <c r="B347" s="219">
        <v>4</v>
      </c>
      <c r="C347" s="354"/>
      <c r="D347" s="354"/>
      <c r="E347" s="354"/>
      <c r="F347" s="354"/>
      <c r="G347" s="354"/>
      <c r="H347" s="354"/>
      <c r="I347" s="354"/>
      <c r="J347" s="354"/>
      <c r="K347" s="354"/>
      <c r="L347" s="354"/>
      <c r="M347" s="354"/>
      <c r="N347" s="354"/>
      <c r="O347" s="354"/>
      <c r="P347" s="354"/>
      <c r="Q347" s="354"/>
      <c r="R347" s="354"/>
      <c r="S347" s="354"/>
      <c r="T347" s="354"/>
      <c r="U347" s="354"/>
      <c r="V347" s="354"/>
      <c r="W347" s="354"/>
      <c r="X347" s="354"/>
      <c r="Y347" s="354"/>
      <c r="Z347" s="354"/>
      <c r="AA347" s="354"/>
      <c r="AB347" s="354"/>
      <c r="AC347" s="354"/>
    </row>
    <row r="348" spans="1:29" ht="16" customHeight="1" x14ac:dyDescent="0.35">
      <c r="A348" s="333" t="s">
        <v>59</v>
      </c>
      <c r="B348" s="219">
        <v>4</v>
      </c>
      <c r="C348" s="354"/>
      <c r="D348" s="354"/>
      <c r="E348" s="354"/>
      <c r="F348" s="354"/>
      <c r="G348" s="354"/>
      <c r="H348" s="354"/>
      <c r="I348" s="354"/>
      <c r="J348" s="354"/>
      <c r="K348" s="354"/>
      <c r="L348" s="354"/>
      <c r="M348" s="354"/>
      <c r="N348" s="354"/>
      <c r="O348" s="354"/>
      <c r="P348" s="354"/>
      <c r="Q348" s="354"/>
      <c r="R348" s="354"/>
      <c r="S348" s="354"/>
      <c r="T348" s="354"/>
      <c r="U348" s="354"/>
      <c r="V348" s="354"/>
      <c r="W348" s="354"/>
      <c r="X348" s="354"/>
      <c r="Y348" s="354"/>
      <c r="Z348" s="354"/>
      <c r="AA348" s="354"/>
      <c r="AB348" s="354"/>
      <c r="AC348" s="354"/>
    </row>
    <row r="349" spans="1:29" ht="16" customHeight="1" x14ac:dyDescent="0.35">
      <c r="A349" s="333" t="s">
        <v>60</v>
      </c>
      <c r="B349" s="219">
        <v>4</v>
      </c>
      <c r="C349" s="355"/>
      <c r="D349" s="355"/>
      <c r="E349" s="355"/>
      <c r="F349" s="355"/>
      <c r="G349" s="355"/>
      <c r="H349" s="355"/>
      <c r="I349" s="355"/>
      <c r="J349" s="355"/>
      <c r="K349" s="355"/>
      <c r="L349" s="355"/>
      <c r="M349" s="355"/>
      <c r="N349" s="355"/>
      <c r="O349" s="355"/>
      <c r="P349" s="355"/>
      <c r="Q349" s="354"/>
      <c r="R349" s="354"/>
      <c r="S349" s="354"/>
      <c r="T349" s="354"/>
      <c r="U349" s="354"/>
      <c r="V349" s="354"/>
      <c r="W349" s="354"/>
      <c r="X349" s="354"/>
      <c r="Y349" s="354"/>
      <c r="Z349" s="354"/>
      <c r="AA349" s="354"/>
      <c r="AB349" s="354"/>
      <c r="AC349" s="354"/>
    </row>
    <row r="350" spans="1:29" ht="16" customHeight="1" x14ac:dyDescent="0.35">
      <c r="A350" s="333" t="s">
        <v>61</v>
      </c>
      <c r="B350" s="219">
        <v>2</v>
      </c>
      <c r="C350" s="354"/>
      <c r="D350" s="354"/>
      <c r="E350" s="354"/>
      <c r="F350" s="354"/>
      <c r="G350" s="354"/>
      <c r="H350" s="354"/>
      <c r="I350" s="354"/>
      <c r="J350" s="354"/>
      <c r="K350" s="354"/>
      <c r="L350" s="354"/>
      <c r="M350" s="354"/>
      <c r="N350" s="354"/>
      <c r="O350" s="354"/>
      <c r="P350" s="354"/>
      <c r="Q350" s="354"/>
      <c r="R350" s="354"/>
      <c r="S350" s="354"/>
      <c r="T350" s="354"/>
      <c r="U350" s="354"/>
      <c r="V350" s="354"/>
      <c r="W350" s="354"/>
      <c r="X350" s="354"/>
      <c r="Y350" s="354"/>
      <c r="Z350" s="354"/>
      <c r="AA350" s="354"/>
      <c r="AB350" s="354"/>
      <c r="AC350" s="354"/>
    </row>
    <row r="351" spans="1:29" ht="16" customHeight="1" x14ac:dyDescent="0.35">
      <c r="A351" s="333" t="s">
        <v>62</v>
      </c>
      <c r="B351" s="219">
        <v>3</v>
      </c>
      <c r="C351" s="354"/>
      <c r="D351" s="354"/>
      <c r="E351" s="354"/>
      <c r="F351" s="354"/>
      <c r="G351" s="354"/>
      <c r="H351" s="354"/>
      <c r="I351" s="354"/>
      <c r="J351" s="354"/>
      <c r="K351" s="354"/>
      <c r="L351" s="354"/>
      <c r="M351" s="354"/>
      <c r="N351" s="354"/>
      <c r="O351" s="354"/>
      <c r="P351" s="354"/>
      <c r="Q351" s="354"/>
      <c r="R351" s="354"/>
      <c r="S351" s="354"/>
      <c r="T351" s="354"/>
      <c r="U351" s="354"/>
      <c r="V351" s="354"/>
      <c r="W351" s="354"/>
      <c r="X351" s="354"/>
      <c r="Y351" s="354"/>
      <c r="Z351" s="354"/>
      <c r="AA351" s="354"/>
      <c r="AB351" s="354"/>
      <c r="AC351" s="354"/>
    </row>
    <row r="352" spans="1:29" ht="16" customHeight="1" x14ac:dyDescent="0.35">
      <c r="A352" s="333" t="s">
        <v>63</v>
      </c>
      <c r="B352" s="219">
        <v>3</v>
      </c>
      <c r="C352" s="354"/>
      <c r="D352" s="354"/>
      <c r="E352" s="354"/>
      <c r="F352" s="354"/>
      <c r="G352" s="354"/>
      <c r="H352" s="354"/>
      <c r="I352" s="354"/>
      <c r="J352" s="354"/>
      <c r="K352" s="354"/>
      <c r="L352" s="354"/>
      <c r="M352" s="354"/>
      <c r="N352" s="354"/>
      <c r="O352" s="354"/>
      <c r="P352" s="354"/>
      <c r="Q352" s="354"/>
      <c r="R352" s="354"/>
      <c r="S352" s="354"/>
      <c r="T352" s="354"/>
      <c r="U352" s="354"/>
      <c r="V352" s="354"/>
      <c r="W352" s="354"/>
      <c r="X352" s="354"/>
      <c r="Y352" s="354"/>
      <c r="Z352" s="354"/>
      <c r="AA352" s="354"/>
      <c r="AB352" s="354"/>
      <c r="AC352" s="354"/>
    </row>
    <row r="353" spans="1:76" ht="16" customHeight="1" x14ac:dyDescent="0.35">
      <c r="A353" s="333" t="s">
        <v>64</v>
      </c>
      <c r="B353" s="219">
        <v>3</v>
      </c>
      <c r="C353" s="354"/>
      <c r="D353" s="354"/>
      <c r="E353" s="354"/>
      <c r="F353" s="354"/>
      <c r="G353" s="354"/>
      <c r="H353" s="354"/>
      <c r="I353" s="354"/>
      <c r="J353" s="354"/>
      <c r="K353" s="354"/>
      <c r="L353" s="354"/>
      <c r="M353" s="354"/>
      <c r="N353" s="354"/>
      <c r="O353" s="354"/>
      <c r="P353" s="354"/>
      <c r="Q353" s="354"/>
      <c r="R353" s="354"/>
      <c r="S353" s="354"/>
      <c r="T353" s="354"/>
      <c r="U353" s="354"/>
      <c r="V353" s="354"/>
      <c r="W353" s="354"/>
      <c r="X353" s="354"/>
      <c r="Y353" s="354"/>
      <c r="Z353" s="354"/>
      <c r="AA353" s="354"/>
      <c r="AB353" s="354"/>
      <c r="AC353" s="354"/>
    </row>
    <row r="354" spans="1:76" ht="16" customHeight="1" x14ac:dyDescent="0.35">
      <c r="A354" s="333" t="s">
        <v>65</v>
      </c>
      <c r="B354" s="227"/>
      <c r="C354" s="354"/>
      <c r="D354" s="354"/>
      <c r="E354" s="354"/>
      <c r="F354" s="354"/>
      <c r="G354" s="354"/>
      <c r="H354" s="354"/>
      <c r="I354" s="354"/>
      <c r="J354" s="354"/>
      <c r="K354" s="354"/>
      <c r="L354" s="354"/>
      <c r="M354" s="354"/>
      <c r="N354" s="354"/>
      <c r="O354" s="354"/>
      <c r="P354" s="354"/>
      <c r="Q354" s="354"/>
      <c r="R354" s="354"/>
      <c r="S354" s="354"/>
      <c r="T354" s="354"/>
      <c r="U354" s="354"/>
      <c r="V354" s="354"/>
      <c r="W354" s="354"/>
      <c r="X354" s="354"/>
      <c r="Y354" s="354"/>
      <c r="Z354" s="354"/>
      <c r="AA354" s="354"/>
      <c r="AB354" s="354"/>
      <c r="AC354" s="354"/>
    </row>
    <row r="355" spans="1:76" ht="16" customHeight="1" x14ac:dyDescent="0.35">
      <c r="A355" s="333" t="s">
        <v>66</v>
      </c>
      <c r="B355" s="219">
        <v>3</v>
      </c>
      <c r="C355" s="354"/>
      <c r="D355" s="354"/>
      <c r="E355" s="354"/>
      <c r="F355" s="354"/>
      <c r="G355" s="354"/>
      <c r="H355" s="354"/>
      <c r="I355" s="354"/>
      <c r="J355" s="354"/>
      <c r="K355" s="354"/>
      <c r="L355" s="354"/>
      <c r="M355" s="354"/>
      <c r="N355" s="354"/>
      <c r="O355" s="354"/>
      <c r="P355" s="354"/>
      <c r="Q355" s="354"/>
      <c r="R355" s="354"/>
      <c r="S355" s="354"/>
      <c r="T355" s="354"/>
      <c r="U355" s="354"/>
      <c r="V355" s="354"/>
      <c r="W355" s="354"/>
      <c r="X355" s="354"/>
      <c r="Y355" s="354"/>
      <c r="Z355" s="354"/>
      <c r="AA355" s="354"/>
      <c r="AB355" s="354"/>
      <c r="AC355" s="354"/>
    </row>
    <row r="356" spans="1:76" ht="16" customHeight="1" x14ac:dyDescent="0.35">
      <c r="A356" s="333" t="s">
        <v>67</v>
      </c>
      <c r="B356" s="219">
        <v>4</v>
      </c>
      <c r="C356" s="354"/>
      <c r="D356" s="354"/>
      <c r="E356" s="354"/>
      <c r="F356" s="354"/>
      <c r="G356" s="354"/>
      <c r="H356" s="354"/>
      <c r="I356" s="354"/>
      <c r="J356" s="354"/>
      <c r="K356" s="354"/>
      <c r="L356" s="354"/>
      <c r="M356" s="354"/>
      <c r="N356" s="354"/>
      <c r="O356" s="354"/>
      <c r="P356" s="354"/>
      <c r="Q356" s="354"/>
      <c r="R356" s="354"/>
      <c r="S356" s="354"/>
      <c r="T356" s="354"/>
      <c r="U356" s="354"/>
      <c r="V356" s="354"/>
      <c r="W356" s="354"/>
      <c r="X356" s="354"/>
      <c r="Y356" s="354"/>
      <c r="Z356" s="354"/>
      <c r="AA356" s="354"/>
      <c r="AB356" s="354"/>
      <c r="AC356" s="354"/>
    </row>
    <row r="357" spans="1:76" ht="16" customHeight="1" x14ac:dyDescent="0.35">
      <c r="A357" s="333" t="s">
        <v>68</v>
      </c>
      <c r="B357" s="219">
        <v>4</v>
      </c>
      <c r="C357" s="354"/>
      <c r="D357" s="354"/>
      <c r="E357" s="354"/>
      <c r="F357" s="354"/>
      <c r="G357" s="354"/>
      <c r="H357" s="354"/>
      <c r="I357" s="354"/>
      <c r="J357" s="354"/>
      <c r="K357" s="354"/>
      <c r="L357" s="354"/>
      <c r="M357" s="354"/>
      <c r="N357" s="354"/>
      <c r="O357" s="354"/>
      <c r="P357" s="354"/>
      <c r="Q357" s="354"/>
      <c r="R357" s="354"/>
      <c r="S357" s="354"/>
      <c r="T357" s="354"/>
      <c r="U357" s="354"/>
      <c r="V357" s="354"/>
      <c r="W357" s="354"/>
      <c r="X357" s="354"/>
      <c r="Y357" s="354"/>
      <c r="Z357" s="354"/>
      <c r="AA357" s="354"/>
      <c r="AB357" s="354"/>
      <c r="AC357" s="354"/>
    </row>
    <row r="358" spans="1:76" ht="16" customHeight="1" x14ac:dyDescent="0.35">
      <c r="A358" s="333" t="s">
        <v>69</v>
      </c>
      <c r="B358" s="219">
        <v>4</v>
      </c>
      <c r="C358" s="354"/>
      <c r="D358" s="354"/>
      <c r="E358" s="354"/>
      <c r="F358" s="354"/>
      <c r="G358" s="354"/>
      <c r="H358" s="354"/>
      <c r="I358" s="354"/>
      <c r="J358" s="354"/>
      <c r="K358" s="354"/>
      <c r="L358" s="354"/>
      <c r="M358" s="354"/>
      <c r="N358" s="354"/>
      <c r="O358" s="354"/>
      <c r="P358" s="354"/>
      <c r="Q358" s="354"/>
      <c r="R358" s="354"/>
      <c r="S358" s="354"/>
      <c r="T358" s="354"/>
      <c r="U358" s="354"/>
      <c r="V358" s="354"/>
      <c r="W358" s="354"/>
      <c r="X358" s="354"/>
      <c r="Y358" s="354"/>
      <c r="Z358" s="354"/>
      <c r="AA358" s="354"/>
      <c r="AB358" s="354"/>
      <c r="AC358" s="354"/>
    </row>
    <row r="359" spans="1:76" ht="16" customHeight="1" x14ac:dyDescent="0.35">
      <c r="A359" s="333" t="s">
        <v>70</v>
      </c>
      <c r="B359" s="219">
        <v>4</v>
      </c>
      <c r="C359" s="354"/>
      <c r="D359" s="354"/>
      <c r="E359" s="354"/>
      <c r="F359" s="354"/>
      <c r="G359" s="354"/>
      <c r="H359" s="354"/>
      <c r="I359" s="354"/>
      <c r="J359" s="354"/>
      <c r="K359" s="354"/>
      <c r="L359" s="354"/>
      <c r="M359" s="354"/>
      <c r="N359" s="354"/>
      <c r="O359" s="354"/>
      <c r="P359" s="354"/>
      <c r="Q359" s="354"/>
      <c r="R359" s="354"/>
      <c r="S359" s="354"/>
      <c r="T359" s="354"/>
      <c r="U359" s="354"/>
      <c r="V359" s="354"/>
      <c r="W359" s="354"/>
      <c r="X359" s="354"/>
      <c r="Y359" s="354"/>
      <c r="Z359" s="354"/>
      <c r="AA359" s="354"/>
      <c r="AB359" s="354"/>
      <c r="AC359" s="354"/>
    </row>
    <row r="360" spans="1:76" ht="16" customHeight="1" x14ac:dyDescent="0.35">
      <c r="A360" s="333" t="s">
        <v>71</v>
      </c>
      <c r="B360" s="219">
        <v>3</v>
      </c>
      <c r="C360" s="354"/>
      <c r="D360" s="354"/>
      <c r="E360" s="354"/>
      <c r="F360" s="354"/>
      <c r="G360" s="354"/>
      <c r="H360" s="354"/>
      <c r="I360" s="354"/>
      <c r="J360" s="354"/>
      <c r="K360" s="354"/>
      <c r="L360" s="354"/>
      <c r="M360" s="354"/>
      <c r="N360" s="354"/>
      <c r="O360" s="354"/>
      <c r="P360" s="354"/>
      <c r="Q360" s="354"/>
      <c r="R360" s="354"/>
      <c r="S360" s="354"/>
      <c r="T360" s="354"/>
      <c r="U360" s="354"/>
      <c r="V360" s="354"/>
      <c r="W360" s="354"/>
      <c r="X360" s="354"/>
      <c r="Y360" s="354"/>
      <c r="Z360" s="354"/>
      <c r="AA360" s="354"/>
      <c r="AB360" s="354"/>
      <c r="AC360" s="354"/>
    </row>
    <row r="361" spans="1:76" ht="16" customHeight="1" x14ac:dyDescent="0.35">
      <c r="A361" s="333" t="s">
        <v>72</v>
      </c>
      <c r="B361" s="227"/>
      <c r="C361" s="354"/>
      <c r="D361" s="354"/>
      <c r="E361" s="354"/>
      <c r="F361" s="354"/>
      <c r="G361" s="354"/>
      <c r="H361" s="354"/>
      <c r="I361" s="354"/>
      <c r="J361" s="354"/>
      <c r="K361" s="354"/>
      <c r="L361" s="354"/>
      <c r="M361" s="354"/>
      <c r="N361" s="354"/>
      <c r="O361" s="354"/>
      <c r="P361" s="354"/>
      <c r="Q361" s="354"/>
      <c r="R361" s="354"/>
      <c r="S361" s="354"/>
      <c r="T361" s="354"/>
      <c r="U361" s="354"/>
      <c r="V361" s="354"/>
      <c r="W361" s="354"/>
      <c r="X361" s="354"/>
      <c r="Y361" s="354"/>
      <c r="Z361" s="354"/>
      <c r="AA361" s="354"/>
      <c r="AB361" s="354"/>
      <c r="AC361" s="354"/>
    </row>
    <row r="362" spans="1:76" x14ac:dyDescent="0.35">
      <c r="A362" s="57" t="s">
        <v>73</v>
      </c>
      <c r="B362" s="223">
        <f>AVERAGEIF(B328:B361,"&gt;0")</f>
        <v>3.59375</v>
      </c>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row>
    <row r="363" spans="1:76" x14ac:dyDescent="0.35">
      <c r="A363" s="57" t="s">
        <v>75</v>
      </c>
      <c r="B363" s="223">
        <f>AVERAGEIF(B328:B341,"&gt;0")</f>
        <v>3.9285714285714284</v>
      </c>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row>
    <row r="364" spans="1:76" x14ac:dyDescent="0.35">
      <c r="A364" s="57" t="s">
        <v>77</v>
      </c>
      <c r="B364" s="223">
        <f>AVERAGEIF(B342:B361,"&gt;0")</f>
        <v>3.3333333333333335</v>
      </c>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row>
    <row r="365" spans="1:76" x14ac:dyDescent="0.35">
      <c r="A365" s="57"/>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row>
    <row r="366" spans="1:76" ht="23.5" customHeight="1" x14ac:dyDescent="0.35">
      <c r="A366" s="106" t="s">
        <v>48</v>
      </c>
      <c r="B366" s="410" t="s">
        <v>98</v>
      </c>
      <c r="C366" s="410"/>
      <c r="D366" s="410"/>
      <c r="E366" s="410"/>
      <c r="F366" s="410"/>
      <c r="G366" s="410"/>
      <c r="H366" s="410"/>
      <c r="I366" s="410"/>
      <c r="J366" s="410"/>
      <c r="K366" s="410"/>
      <c r="L366" s="410"/>
      <c r="M366" s="410"/>
      <c r="N366" s="410"/>
      <c r="O366" s="410"/>
      <c r="P366" s="410"/>
      <c r="Q366" s="2"/>
      <c r="R366" s="221"/>
      <c r="S366" s="221"/>
      <c r="T366" s="221"/>
      <c r="U366" s="221"/>
      <c r="V366" s="221"/>
      <c r="W366" s="221"/>
      <c r="X366" s="221"/>
      <c r="Y366" s="221"/>
      <c r="Z366" s="221"/>
      <c r="AA366" s="221"/>
      <c r="AB366" s="221"/>
      <c r="AC366" s="221"/>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row>
    <row r="367" spans="1:76" x14ac:dyDescent="0.35">
      <c r="A367" s="220" t="s">
        <v>99</v>
      </c>
      <c r="B367" s="440" t="s">
        <v>100</v>
      </c>
      <c r="C367" s="440"/>
      <c r="D367" s="440"/>
      <c r="E367" s="440"/>
      <c r="F367" s="440"/>
      <c r="G367" s="440"/>
      <c r="H367" s="440"/>
      <c r="I367" s="440"/>
      <c r="J367" s="440"/>
      <c r="K367" s="440"/>
      <c r="L367" s="440"/>
      <c r="M367" s="440"/>
      <c r="N367" s="440"/>
      <c r="O367" s="440"/>
      <c r="P367" s="440"/>
      <c r="Q367" s="2"/>
      <c r="R367" s="2"/>
      <c r="S367" s="2"/>
      <c r="T367" s="2"/>
      <c r="U367" s="2"/>
      <c r="V367" s="2"/>
      <c r="W367" s="2"/>
      <c r="X367" s="2"/>
      <c r="Y367" s="2"/>
      <c r="Z367" s="2"/>
      <c r="AA367" s="2"/>
      <c r="AB367" s="2"/>
      <c r="AC367" s="2"/>
    </row>
    <row r="368" spans="1:76" x14ac:dyDescent="0.35">
      <c r="A368" s="57"/>
      <c r="B368" s="224"/>
      <c r="C368" s="2"/>
      <c r="D368" s="2"/>
      <c r="E368" s="2"/>
      <c r="F368" s="2"/>
      <c r="G368" s="2"/>
      <c r="H368" s="2"/>
      <c r="I368" s="2"/>
      <c r="J368" s="2"/>
      <c r="K368" s="2"/>
      <c r="L368" s="2"/>
      <c r="M368" s="2"/>
      <c r="N368" s="2"/>
      <c r="O368" s="2"/>
      <c r="Q368" s="221"/>
      <c r="R368" s="221"/>
      <c r="S368" s="221"/>
      <c r="T368" s="221"/>
      <c r="U368" s="221"/>
      <c r="V368" s="221"/>
      <c r="W368" s="221"/>
      <c r="X368" s="221"/>
      <c r="Y368" s="221"/>
      <c r="Z368" s="221"/>
      <c r="AA368" s="221"/>
      <c r="AB368" s="221"/>
      <c r="AC368" s="221"/>
    </row>
    <row r="369" spans="1:30" ht="16" customHeight="1" x14ac:dyDescent="0.35">
      <c r="A369" s="333" t="s">
        <v>20</v>
      </c>
      <c r="B369" s="222">
        <v>3</v>
      </c>
      <c r="C369" s="355"/>
      <c r="D369" s="355"/>
      <c r="E369" s="355"/>
      <c r="F369" s="355"/>
      <c r="G369" s="355"/>
      <c r="H369" s="355"/>
      <c r="I369" s="355"/>
      <c r="J369" s="355"/>
      <c r="K369" s="355"/>
      <c r="L369" s="355"/>
      <c r="M369" s="355"/>
      <c r="N369" s="355"/>
      <c r="O369" s="355"/>
      <c r="P369" s="355"/>
      <c r="Q369" s="363" t="s">
        <v>99</v>
      </c>
      <c r="R369" s="229">
        <v>2018</v>
      </c>
      <c r="S369" s="229">
        <v>2021</v>
      </c>
      <c r="T369" s="357"/>
      <c r="U369" s="357"/>
      <c r="V369" s="357"/>
      <c r="W369" s="357"/>
      <c r="X369" s="357"/>
      <c r="Y369" s="357"/>
      <c r="Z369" s="357"/>
      <c r="AA369" s="357"/>
      <c r="AB369" s="357"/>
      <c r="AC369" s="357"/>
    </row>
    <row r="370" spans="1:30" ht="16" customHeight="1" x14ac:dyDescent="0.35">
      <c r="A370" s="333" t="s">
        <v>21</v>
      </c>
      <c r="B370" s="222">
        <v>2</v>
      </c>
      <c r="C370" s="361"/>
      <c r="D370" s="361"/>
      <c r="E370" s="361"/>
      <c r="F370" s="361"/>
      <c r="G370" s="361"/>
      <c r="H370" s="361"/>
      <c r="I370" s="361"/>
      <c r="J370" s="361"/>
      <c r="K370" s="361"/>
      <c r="L370" s="361"/>
      <c r="M370" s="361"/>
      <c r="N370" s="361"/>
      <c r="O370" s="361"/>
      <c r="P370" s="361"/>
      <c r="Q370" s="229" t="s">
        <v>74</v>
      </c>
      <c r="R370" s="230">
        <v>3.6206896551724137</v>
      </c>
      <c r="S370" s="359">
        <f>B403</f>
        <v>3.3125</v>
      </c>
      <c r="T370" s="367"/>
      <c r="U370" s="367"/>
      <c r="V370" s="367"/>
      <c r="W370" s="367"/>
      <c r="X370" s="367"/>
      <c r="Y370" s="367"/>
      <c r="Z370" s="367"/>
      <c r="AA370" s="367"/>
      <c r="AB370" s="367"/>
      <c r="AC370" s="367"/>
    </row>
    <row r="371" spans="1:30" ht="16" customHeight="1" x14ac:dyDescent="0.35">
      <c r="A371" s="333" t="s">
        <v>23</v>
      </c>
      <c r="B371" s="222">
        <v>2</v>
      </c>
      <c r="C371" s="364"/>
      <c r="D371" s="364"/>
      <c r="E371" s="364"/>
      <c r="F371" s="364"/>
      <c r="G371" s="364"/>
      <c r="H371" s="364"/>
      <c r="I371" s="364"/>
      <c r="J371" s="364"/>
      <c r="K371" s="364"/>
      <c r="L371" s="364"/>
      <c r="M371" s="364"/>
      <c r="N371" s="364"/>
      <c r="O371" s="364"/>
      <c r="P371" s="364"/>
      <c r="Q371" s="229" t="s">
        <v>76</v>
      </c>
      <c r="R371" s="230">
        <v>3.5384615384615383</v>
      </c>
      <c r="S371" s="359">
        <f>B404</f>
        <v>3.0714285714285716</v>
      </c>
      <c r="T371" s="357"/>
      <c r="U371" s="357"/>
      <c r="V371" s="357"/>
      <c r="W371" s="357"/>
      <c r="X371" s="357"/>
      <c r="Y371" s="357"/>
      <c r="Z371" s="357"/>
      <c r="AA371" s="357"/>
      <c r="AB371" s="357"/>
      <c r="AC371" s="357"/>
    </row>
    <row r="372" spans="1:30" ht="16" customHeight="1" x14ac:dyDescent="0.35">
      <c r="A372" s="333" t="s">
        <v>26</v>
      </c>
      <c r="B372" s="222">
        <v>3</v>
      </c>
      <c r="C372" s="364"/>
      <c r="D372" s="364"/>
      <c r="E372" s="364"/>
      <c r="F372" s="364"/>
      <c r="G372" s="364"/>
      <c r="H372" s="364"/>
      <c r="I372" s="364"/>
      <c r="J372" s="364"/>
      <c r="K372" s="364"/>
      <c r="L372" s="364"/>
      <c r="M372" s="364"/>
      <c r="N372" s="364"/>
      <c r="O372" s="364"/>
      <c r="P372" s="364"/>
      <c r="Q372" s="229" t="s">
        <v>78</v>
      </c>
      <c r="R372" s="230">
        <v>3.6875</v>
      </c>
      <c r="S372" s="359">
        <f>B405</f>
        <v>3.5</v>
      </c>
      <c r="T372" s="357"/>
      <c r="U372" s="357"/>
      <c r="V372" s="357"/>
      <c r="W372" s="357"/>
      <c r="X372" s="357"/>
      <c r="Y372" s="357"/>
      <c r="Z372" s="357"/>
      <c r="AA372" s="357"/>
      <c r="AB372" s="357"/>
      <c r="AC372" s="357"/>
    </row>
    <row r="373" spans="1:30" ht="16" customHeight="1" x14ac:dyDescent="0.35">
      <c r="A373" s="333" t="s">
        <v>29</v>
      </c>
      <c r="B373" s="222">
        <v>3</v>
      </c>
      <c r="C373" s="361"/>
      <c r="D373" s="361"/>
      <c r="E373" s="361"/>
      <c r="F373" s="361"/>
      <c r="G373" s="361"/>
      <c r="H373" s="361"/>
      <c r="I373" s="361"/>
      <c r="J373" s="361"/>
      <c r="K373" s="361"/>
      <c r="L373" s="361"/>
      <c r="M373" s="361"/>
      <c r="N373" s="361"/>
      <c r="O373" s="361"/>
      <c r="P373" s="361"/>
      <c r="Q373" s="367"/>
      <c r="R373" s="367"/>
      <c r="S373" s="367"/>
      <c r="T373" s="367"/>
      <c r="U373" s="367"/>
      <c r="V373" s="367"/>
      <c r="W373" s="367"/>
      <c r="X373" s="367"/>
      <c r="Y373" s="367"/>
      <c r="Z373" s="367"/>
      <c r="AA373" s="367"/>
      <c r="AB373" s="367"/>
      <c r="AC373" s="367"/>
    </row>
    <row r="374" spans="1:30" ht="16" customHeight="1" x14ac:dyDescent="0.35">
      <c r="A374" s="333" t="s">
        <v>32</v>
      </c>
      <c r="B374" s="222">
        <v>3</v>
      </c>
      <c r="C374" s="355"/>
      <c r="D374" s="355"/>
      <c r="E374" s="355"/>
      <c r="F374" s="355"/>
      <c r="G374" s="355"/>
      <c r="H374" s="355"/>
      <c r="I374" s="355"/>
      <c r="J374" s="355"/>
      <c r="K374" s="355"/>
      <c r="L374" s="355"/>
      <c r="M374" s="355"/>
      <c r="N374" s="355"/>
      <c r="O374" s="355"/>
      <c r="P374" s="355"/>
      <c r="Q374" s="367"/>
      <c r="R374" s="367"/>
      <c r="S374" s="367"/>
      <c r="T374" s="367"/>
      <c r="U374" s="367"/>
      <c r="V374" s="367"/>
      <c r="W374" s="367"/>
      <c r="X374" s="367"/>
      <c r="Y374" s="367"/>
      <c r="Z374" s="367"/>
      <c r="AA374" s="367"/>
      <c r="AB374" s="367"/>
      <c r="AC374" s="367"/>
    </row>
    <row r="375" spans="1:30" ht="16" customHeight="1" x14ac:dyDescent="0.35">
      <c r="A375" s="333" t="s">
        <v>35</v>
      </c>
      <c r="B375" s="222">
        <v>3</v>
      </c>
      <c r="C375" s="361"/>
      <c r="D375" s="361"/>
      <c r="E375" s="361"/>
      <c r="F375" s="361"/>
      <c r="G375" s="361"/>
      <c r="H375" s="361"/>
      <c r="I375" s="361"/>
      <c r="J375" s="361"/>
      <c r="K375" s="361"/>
      <c r="L375" s="361"/>
      <c r="M375" s="361"/>
      <c r="N375" s="361"/>
      <c r="O375" s="361"/>
      <c r="P375" s="361"/>
      <c r="Q375" s="354"/>
      <c r="R375" s="354"/>
      <c r="S375" s="354"/>
      <c r="T375" s="354"/>
      <c r="U375" s="354"/>
      <c r="V375" s="354"/>
      <c r="W375" s="354"/>
      <c r="X375" s="354"/>
      <c r="Y375" s="354"/>
      <c r="Z375" s="354"/>
      <c r="AA375" s="354"/>
      <c r="AB375" s="354"/>
      <c r="AC375" s="354"/>
    </row>
    <row r="376" spans="1:30" ht="16" customHeight="1" x14ac:dyDescent="0.35">
      <c r="A376" s="333" t="s">
        <v>38</v>
      </c>
      <c r="B376" s="222">
        <v>4</v>
      </c>
      <c r="C376" s="361"/>
      <c r="D376" s="361"/>
      <c r="E376" s="361"/>
      <c r="F376" s="361"/>
      <c r="G376" s="361"/>
      <c r="H376" s="361"/>
      <c r="I376" s="361"/>
      <c r="J376" s="361"/>
      <c r="K376" s="361"/>
      <c r="L376" s="361"/>
      <c r="M376" s="361"/>
      <c r="N376" s="361"/>
      <c r="O376" s="361"/>
      <c r="P376" s="361"/>
      <c r="Q376" s="354"/>
      <c r="R376" s="354"/>
      <c r="S376" s="354"/>
      <c r="T376" s="354"/>
      <c r="U376" s="354"/>
      <c r="V376" s="354"/>
      <c r="W376" s="354"/>
      <c r="X376" s="354"/>
      <c r="Y376" s="354"/>
      <c r="Z376" s="354"/>
      <c r="AA376" s="354"/>
      <c r="AB376" s="354"/>
      <c r="AC376" s="354"/>
    </row>
    <row r="377" spans="1:30" ht="16" customHeight="1" x14ac:dyDescent="0.35">
      <c r="A377" s="333" t="s">
        <v>41</v>
      </c>
      <c r="B377" s="222">
        <v>3</v>
      </c>
      <c r="C377" s="355"/>
      <c r="D377" s="355"/>
      <c r="E377" s="355"/>
      <c r="F377" s="355"/>
      <c r="G377" s="355"/>
      <c r="H377" s="355"/>
      <c r="I377" s="355"/>
      <c r="J377" s="355"/>
      <c r="K377" s="355"/>
      <c r="L377" s="355"/>
      <c r="M377" s="355"/>
      <c r="N377" s="355"/>
      <c r="O377" s="355"/>
      <c r="P377" s="355"/>
      <c r="Q377" s="354"/>
      <c r="R377" s="354"/>
      <c r="S377" s="354"/>
      <c r="T377" s="354"/>
      <c r="U377" s="354"/>
      <c r="V377" s="354"/>
      <c r="W377" s="354"/>
      <c r="X377" s="354"/>
      <c r="Y377" s="354"/>
      <c r="Z377" s="354"/>
      <c r="AA377" s="354"/>
      <c r="AB377" s="354"/>
      <c r="AC377" s="354"/>
    </row>
    <row r="378" spans="1:30" ht="16" customHeight="1" x14ac:dyDescent="0.35">
      <c r="A378" s="333" t="s">
        <v>44</v>
      </c>
      <c r="B378" s="222">
        <v>4</v>
      </c>
      <c r="C378" s="355"/>
      <c r="D378" s="355"/>
      <c r="E378" s="355"/>
      <c r="F378" s="355"/>
      <c r="G378" s="355"/>
      <c r="H378" s="355"/>
      <c r="I378" s="355"/>
      <c r="J378" s="355"/>
      <c r="K378" s="355"/>
      <c r="L378" s="355"/>
      <c r="M378" s="355"/>
      <c r="N378" s="355"/>
      <c r="O378" s="355"/>
      <c r="P378" s="355"/>
      <c r="Q378" s="354"/>
      <c r="R378" s="354"/>
      <c r="S378" s="354"/>
      <c r="T378" s="354"/>
      <c r="U378" s="354"/>
      <c r="V378" s="354"/>
      <c r="W378" s="354"/>
      <c r="X378" s="354"/>
      <c r="Y378" s="354"/>
      <c r="Z378" s="354"/>
      <c r="AA378" s="354"/>
      <c r="AB378" s="354"/>
      <c r="AC378" s="354"/>
    </row>
    <row r="379" spans="1:30" ht="16" customHeight="1" x14ac:dyDescent="0.35">
      <c r="A379" s="333" t="s">
        <v>47</v>
      </c>
      <c r="B379" s="222">
        <v>3</v>
      </c>
      <c r="C379" s="361"/>
      <c r="D379" s="361"/>
      <c r="E379" s="361"/>
      <c r="F379" s="361"/>
      <c r="G379" s="361"/>
      <c r="H379" s="361"/>
      <c r="I379" s="361"/>
      <c r="J379" s="361"/>
      <c r="K379" s="361"/>
      <c r="L379" s="361"/>
      <c r="M379" s="361"/>
      <c r="N379" s="361"/>
      <c r="O379" s="361"/>
      <c r="P379" s="361"/>
      <c r="Q379" s="354"/>
      <c r="R379" s="354"/>
      <c r="S379" s="354"/>
      <c r="T379" s="354"/>
      <c r="U379" s="354"/>
      <c r="V379" s="354"/>
      <c r="W379" s="354"/>
      <c r="X379" s="354"/>
      <c r="Y379" s="354"/>
      <c r="Z379" s="354"/>
      <c r="AA379" s="354"/>
      <c r="AB379" s="354"/>
      <c r="AC379" s="354"/>
      <c r="AD379" s="228"/>
    </row>
    <row r="380" spans="1:30" ht="16" customHeight="1" x14ac:dyDescent="0.35">
      <c r="A380" s="333" t="s">
        <v>50</v>
      </c>
      <c r="B380" s="222">
        <v>4</v>
      </c>
      <c r="C380" s="361"/>
      <c r="D380" s="361"/>
      <c r="E380" s="361"/>
      <c r="F380" s="361"/>
      <c r="G380" s="361"/>
      <c r="H380" s="361"/>
      <c r="I380" s="361"/>
      <c r="J380" s="361"/>
      <c r="K380" s="361"/>
      <c r="L380" s="361"/>
      <c r="M380" s="361"/>
      <c r="N380" s="361"/>
      <c r="O380" s="361"/>
      <c r="P380" s="361"/>
      <c r="Q380" s="354"/>
      <c r="R380" s="354"/>
      <c r="S380" s="354"/>
      <c r="T380" s="354"/>
      <c r="U380" s="354"/>
      <c r="V380" s="354"/>
      <c r="W380" s="354"/>
      <c r="X380" s="354"/>
      <c r="Y380" s="354"/>
      <c r="Z380" s="354"/>
      <c r="AA380" s="354"/>
      <c r="AB380" s="354"/>
      <c r="AC380" s="354"/>
    </row>
    <row r="381" spans="1:30" ht="16" customHeight="1" x14ac:dyDescent="0.35">
      <c r="A381" s="333" t="s">
        <v>51</v>
      </c>
      <c r="B381" s="222">
        <v>2</v>
      </c>
      <c r="C381" s="355"/>
      <c r="D381" s="355"/>
      <c r="E381" s="355"/>
      <c r="F381" s="355"/>
      <c r="G381" s="355"/>
      <c r="H381" s="355"/>
      <c r="I381" s="355"/>
      <c r="J381" s="355"/>
      <c r="K381" s="355"/>
      <c r="L381" s="355"/>
      <c r="M381" s="355"/>
      <c r="N381" s="355"/>
      <c r="O381" s="355"/>
      <c r="P381" s="355"/>
      <c r="Q381" s="354"/>
      <c r="R381" s="354"/>
      <c r="S381" s="354"/>
      <c r="T381" s="354"/>
      <c r="U381" s="354"/>
      <c r="V381" s="354"/>
      <c r="W381" s="354"/>
      <c r="X381" s="354"/>
      <c r="Y381" s="354"/>
      <c r="Z381" s="354"/>
      <c r="AA381" s="354"/>
      <c r="AB381" s="354"/>
      <c r="AC381" s="354"/>
    </row>
    <row r="382" spans="1:30" ht="16" customHeight="1" x14ac:dyDescent="0.35">
      <c r="A382" s="333" t="s">
        <v>52</v>
      </c>
      <c r="B382" s="222">
        <v>4</v>
      </c>
      <c r="C382" s="355"/>
      <c r="D382" s="355"/>
      <c r="E382" s="355"/>
      <c r="F382" s="355"/>
      <c r="G382" s="355"/>
      <c r="H382" s="355"/>
      <c r="I382" s="355"/>
      <c r="J382" s="355"/>
      <c r="K382" s="355"/>
      <c r="L382" s="355"/>
      <c r="M382" s="355"/>
      <c r="N382" s="355"/>
      <c r="O382" s="355"/>
      <c r="P382" s="355"/>
      <c r="Q382" s="354"/>
      <c r="R382" s="354"/>
      <c r="S382" s="354"/>
      <c r="T382" s="354"/>
      <c r="U382" s="354"/>
      <c r="V382" s="354"/>
      <c r="W382" s="354"/>
      <c r="X382" s="354"/>
      <c r="Y382" s="354"/>
      <c r="Z382" s="354"/>
      <c r="AA382" s="354"/>
      <c r="AB382" s="354"/>
      <c r="AC382" s="354"/>
    </row>
    <row r="383" spans="1:30" ht="16" customHeight="1" x14ac:dyDescent="0.35">
      <c r="A383" s="333" t="s">
        <v>53</v>
      </c>
      <c r="B383" s="219">
        <v>4</v>
      </c>
      <c r="C383" s="355"/>
      <c r="D383" s="355"/>
      <c r="E383" s="355"/>
      <c r="F383" s="355"/>
      <c r="G383" s="355"/>
      <c r="H383" s="355"/>
      <c r="I383" s="355"/>
      <c r="J383" s="355"/>
      <c r="K383" s="355"/>
      <c r="L383" s="355"/>
      <c r="M383" s="355"/>
      <c r="N383" s="355"/>
      <c r="O383" s="355"/>
      <c r="P383" s="355"/>
      <c r="Q383" s="354"/>
      <c r="R383" s="354"/>
      <c r="S383" s="354"/>
      <c r="T383" s="354"/>
      <c r="U383" s="354"/>
      <c r="V383" s="354"/>
      <c r="W383" s="354"/>
      <c r="X383" s="354"/>
      <c r="Y383" s="354"/>
      <c r="Z383" s="354"/>
      <c r="AA383" s="354"/>
      <c r="AB383" s="354"/>
      <c r="AC383" s="354"/>
    </row>
    <row r="384" spans="1:30" ht="16" customHeight="1" x14ac:dyDescent="0.35">
      <c r="A384" s="333" t="s">
        <v>54</v>
      </c>
      <c r="B384" s="219">
        <v>3</v>
      </c>
      <c r="C384" s="361"/>
      <c r="D384" s="361"/>
      <c r="E384" s="361"/>
      <c r="F384" s="361"/>
      <c r="G384" s="361"/>
      <c r="H384" s="361"/>
      <c r="I384" s="361"/>
      <c r="J384" s="361"/>
      <c r="K384" s="361"/>
      <c r="L384" s="361"/>
      <c r="M384" s="361"/>
      <c r="N384" s="361"/>
      <c r="O384" s="361"/>
      <c r="P384" s="361"/>
      <c r="Q384" s="354"/>
      <c r="R384" s="354"/>
      <c r="S384" s="354"/>
      <c r="T384" s="354"/>
      <c r="U384" s="354"/>
      <c r="V384" s="354"/>
      <c r="W384" s="354"/>
      <c r="X384" s="354"/>
      <c r="Y384" s="354"/>
      <c r="Z384" s="354"/>
      <c r="AA384" s="354"/>
      <c r="AB384" s="354"/>
      <c r="AC384" s="354"/>
      <c r="AD384" s="228"/>
    </row>
    <row r="385" spans="1:29" ht="16" customHeight="1" x14ac:dyDescent="0.35">
      <c r="A385" s="333" t="s">
        <v>55</v>
      </c>
      <c r="B385" s="219">
        <v>2</v>
      </c>
      <c r="C385" s="361"/>
      <c r="D385" s="361"/>
      <c r="E385" s="361"/>
      <c r="F385" s="361"/>
      <c r="G385" s="361"/>
      <c r="H385" s="361"/>
      <c r="I385" s="361"/>
      <c r="J385" s="361"/>
      <c r="K385" s="361"/>
      <c r="L385" s="361"/>
      <c r="M385" s="361"/>
      <c r="N385" s="361"/>
      <c r="O385" s="361"/>
      <c r="P385" s="361"/>
      <c r="Q385" s="354"/>
      <c r="R385" s="354"/>
      <c r="S385" s="354"/>
      <c r="T385" s="354"/>
      <c r="U385" s="354"/>
      <c r="V385" s="354"/>
      <c r="W385" s="354"/>
      <c r="X385" s="354"/>
      <c r="Y385" s="354"/>
      <c r="Z385" s="354"/>
      <c r="AA385" s="354"/>
      <c r="AB385" s="354"/>
      <c r="AC385" s="354"/>
    </row>
    <row r="386" spans="1:29" ht="16" customHeight="1" x14ac:dyDescent="0.35">
      <c r="A386" s="333" t="s">
        <v>56</v>
      </c>
      <c r="B386" s="219">
        <v>4</v>
      </c>
      <c r="C386" s="354"/>
      <c r="D386" s="354"/>
      <c r="E386" s="354"/>
      <c r="F386" s="354"/>
      <c r="G386" s="354"/>
      <c r="H386" s="354"/>
      <c r="I386" s="354"/>
      <c r="J386" s="354"/>
      <c r="K386" s="354"/>
      <c r="L386" s="354"/>
      <c r="M386" s="354"/>
      <c r="N386" s="354"/>
      <c r="O386" s="354"/>
      <c r="P386" s="354"/>
      <c r="Q386" s="354"/>
      <c r="R386" s="354"/>
      <c r="S386" s="354"/>
      <c r="T386" s="354"/>
      <c r="U386" s="354"/>
      <c r="V386" s="354"/>
      <c r="W386" s="354"/>
      <c r="X386" s="354"/>
      <c r="Y386" s="354"/>
      <c r="Z386" s="354"/>
      <c r="AA386" s="354"/>
      <c r="AB386" s="354"/>
      <c r="AC386" s="354"/>
    </row>
    <row r="387" spans="1:29" ht="16" customHeight="1" x14ac:dyDescent="0.35">
      <c r="A387" s="333" t="s">
        <v>57</v>
      </c>
      <c r="B387" s="219">
        <v>2</v>
      </c>
      <c r="C387" s="354"/>
      <c r="D387" s="354"/>
      <c r="E387" s="354"/>
      <c r="F387" s="354"/>
      <c r="G387" s="354"/>
      <c r="H387" s="354"/>
      <c r="I387" s="354"/>
      <c r="J387" s="354"/>
      <c r="K387" s="354"/>
      <c r="L387" s="354"/>
      <c r="M387" s="354"/>
      <c r="N387" s="354"/>
      <c r="O387" s="354"/>
      <c r="P387" s="354"/>
      <c r="Q387" s="354"/>
      <c r="R387" s="354"/>
      <c r="S387" s="354"/>
      <c r="T387" s="354"/>
      <c r="U387" s="354"/>
      <c r="V387" s="354"/>
      <c r="W387" s="354"/>
      <c r="X387" s="354"/>
      <c r="Y387" s="354"/>
      <c r="Z387" s="354"/>
      <c r="AA387" s="354"/>
      <c r="AB387" s="354"/>
      <c r="AC387" s="354"/>
    </row>
    <row r="388" spans="1:29" ht="16" customHeight="1" x14ac:dyDescent="0.35">
      <c r="A388" s="333" t="s">
        <v>58</v>
      </c>
      <c r="B388" s="219">
        <v>4</v>
      </c>
      <c r="C388" s="354"/>
      <c r="D388" s="354"/>
      <c r="E388" s="354"/>
      <c r="F388" s="354"/>
      <c r="G388" s="354"/>
      <c r="H388" s="354"/>
      <c r="I388" s="354"/>
      <c r="J388" s="354"/>
      <c r="K388" s="354"/>
      <c r="L388" s="354"/>
      <c r="M388" s="354"/>
      <c r="N388" s="354"/>
      <c r="O388" s="354"/>
      <c r="P388" s="354"/>
      <c r="Q388" s="354"/>
      <c r="R388" s="354"/>
      <c r="S388" s="354"/>
      <c r="T388" s="354"/>
      <c r="U388" s="354"/>
      <c r="V388" s="354"/>
      <c r="W388" s="354"/>
      <c r="X388" s="354"/>
      <c r="Y388" s="354"/>
      <c r="Z388" s="354"/>
      <c r="AA388" s="354"/>
      <c r="AB388" s="354"/>
      <c r="AC388" s="354"/>
    </row>
    <row r="389" spans="1:29" ht="16" customHeight="1" x14ac:dyDescent="0.35">
      <c r="A389" s="333" t="s">
        <v>59</v>
      </c>
      <c r="B389" s="219">
        <v>3</v>
      </c>
      <c r="C389" s="354"/>
      <c r="D389" s="354"/>
      <c r="E389" s="354"/>
      <c r="F389" s="354"/>
      <c r="G389" s="354"/>
      <c r="H389" s="354"/>
      <c r="I389" s="354"/>
      <c r="J389" s="354"/>
      <c r="K389" s="354"/>
      <c r="L389" s="354"/>
      <c r="M389" s="354"/>
      <c r="N389" s="354"/>
      <c r="O389" s="354"/>
      <c r="P389" s="354"/>
      <c r="Q389" s="354"/>
      <c r="R389" s="354"/>
      <c r="S389" s="354"/>
      <c r="T389" s="354"/>
      <c r="U389" s="354"/>
      <c r="V389" s="354"/>
      <c r="W389" s="354"/>
      <c r="X389" s="354"/>
      <c r="Y389" s="354"/>
      <c r="Z389" s="354"/>
      <c r="AA389" s="354"/>
      <c r="AB389" s="354"/>
      <c r="AC389" s="354"/>
    </row>
    <row r="390" spans="1:29" ht="16" customHeight="1" x14ac:dyDescent="0.35">
      <c r="A390" s="333" t="s">
        <v>60</v>
      </c>
      <c r="B390" s="219">
        <v>4</v>
      </c>
      <c r="C390" s="355"/>
      <c r="D390" s="355"/>
      <c r="E390" s="355"/>
      <c r="F390" s="355"/>
      <c r="G390" s="355"/>
      <c r="H390" s="355"/>
      <c r="I390" s="355"/>
      <c r="J390" s="355"/>
      <c r="K390" s="355"/>
      <c r="L390" s="355"/>
      <c r="M390" s="355"/>
      <c r="N390" s="355"/>
      <c r="O390" s="355"/>
      <c r="P390" s="355"/>
      <c r="Q390" s="354"/>
      <c r="R390" s="354"/>
      <c r="S390" s="354"/>
      <c r="T390" s="354"/>
      <c r="U390" s="354"/>
      <c r="V390" s="354"/>
      <c r="W390" s="354"/>
      <c r="X390" s="354"/>
      <c r="Y390" s="354"/>
      <c r="Z390" s="354"/>
      <c r="AA390" s="354"/>
      <c r="AB390" s="354"/>
      <c r="AC390" s="354"/>
    </row>
    <row r="391" spans="1:29" ht="16" customHeight="1" x14ac:dyDescent="0.35">
      <c r="A391" s="333" t="s">
        <v>61</v>
      </c>
      <c r="B391" s="219">
        <v>4</v>
      </c>
      <c r="C391" s="354"/>
      <c r="D391" s="354"/>
      <c r="E391" s="354"/>
      <c r="F391" s="354"/>
      <c r="G391" s="354"/>
      <c r="H391" s="354"/>
      <c r="I391" s="354"/>
      <c r="J391" s="354"/>
      <c r="K391" s="354"/>
      <c r="L391" s="354"/>
      <c r="M391" s="354"/>
      <c r="N391" s="354"/>
      <c r="O391" s="354"/>
      <c r="P391" s="354"/>
      <c r="Q391" s="354"/>
      <c r="R391" s="354"/>
      <c r="S391" s="354"/>
      <c r="T391" s="354"/>
      <c r="U391" s="354"/>
      <c r="V391" s="354"/>
      <c r="W391" s="354"/>
      <c r="X391" s="354"/>
      <c r="Y391" s="354"/>
      <c r="Z391" s="354"/>
      <c r="AA391" s="354"/>
      <c r="AB391" s="354"/>
      <c r="AC391" s="354"/>
    </row>
    <row r="392" spans="1:29" ht="16" customHeight="1" x14ac:dyDescent="0.35">
      <c r="A392" s="333" t="s">
        <v>62</v>
      </c>
      <c r="B392" s="219">
        <v>3</v>
      </c>
      <c r="C392" s="354"/>
      <c r="D392" s="354"/>
      <c r="E392" s="354"/>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row>
    <row r="393" spans="1:29" ht="16" customHeight="1" x14ac:dyDescent="0.35">
      <c r="A393" s="333" t="s">
        <v>63</v>
      </c>
      <c r="B393" s="219">
        <v>3</v>
      </c>
      <c r="C393" s="354"/>
      <c r="D393" s="354"/>
      <c r="E393" s="354"/>
      <c r="F393" s="354"/>
      <c r="G393" s="354"/>
      <c r="H393" s="354"/>
      <c r="I393" s="354"/>
      <c r="J393" s="354"/>
      <c r="K393" s="354"/>
      <c r="L393" s="354"/>
      <c r="M393" s="354"/>
      <c r="N393" s="354"/>
      <c r="O393" s="354"/>
      <c r="P393" s="354"/>
      <c r="Q393" s="354"/>
      <c r="R393" s="354"/>
      <c r="S393" s="354"/>
      <c r="T393" s="354"/>
      <c r="U393" s="354"/>
      <c r="V393" s="354"/>
      <c r="W393" s="354"/>
      <c r="X393" s="354"/>
      <c r="Y393" s="354"/>
      <c r="Z393" s="354"/>
      <c r="AA393" s="354"/>
      <c r="AB393" s="354"/>
      <c r="AC393" s="354"/>
    </row>
    <row r="394" spans="1:29" ht="16" customHeight="1" x14ac:dyDescent="0.35">
      <c r="A394" s="333" t="s">
        <v>64</v>
      </c>
      <c r="B394" s="219">
        <v>4</v>
      </c>
      <c r="C394" s="354"/>
      <c r="D394" s="354"/>
      <c r="E394" s="354"/>
      <c r="F394" s="354"/>
      <c r="G394" s="354"/>
      <c r="H394" s="354"/>
      <c r="I394" s="354"/>
      <c r="J394" s="354"/>
      <c r="K394" s="354"/>
      <c r="L394" s="354"/>
      <c r="M394" s="354"/>
      <c r="N394" s="354"/>
      <c r="O394" s="354"/>
      <c r="P394" s="354"/>
      <c r="Q394" s="354"/>
      <c r="R394" s="354"/>
      <c r="S394" s="354"/>
      <c r="T394" s="354"/>
      <c r="U394" s="354"/>
      <c r="V394" s="354"/>
      <c r="W394" s="354"/>
      <c r="X394" s="354"/>
      <c r="Y394" s="354"/>
      <c r="Z394" s="354"/>
      <c r="AA394" s="354"/>
      <c r="AB394" s="354"/>
      <c r="AC394" s="354"/>
    </row>
    <row r="395" spans="1:29" ht="16" customHeight="1" x14ac:dyDescent="0.35">
      <c r="A395" s="333" t="s">
        <v>65</v>
      </c>
      <c r="B395" s="227"/>
      <c r="C395" s="354"/>
      <c r="D395" s="354"/>
      <c r="E395" s="354"/>
      <c r="F395" s="354"/>
      <c r="G395" s="354"/>
      <c r="H395" s="354"/>
      <c r="I395" s="354"/>
      <c r="J395" s="354"/>
      <c r="K395" s="354"/>
      <c r="L395" s="354"/>
      <c r="M395" s="354"/>
      <c r="N395" s="354"/>
      <c r="O395" s="354"/>
      <c r="P395" s="354"/>
      <c r="Q395" s="354"/>
      <c r="R395" s="354"/>
      <c r="S395" s="354"/>
      <c r="T395" s="354"/>
      <c r="U395" s="354"/>
      <c r="V395" s="354"/>
      <c r="W395" s="354"/>
      <c r="X395" s="354"/>
      <c r="Y395" s="354"/>
      <c r="Z395" s="354"/>
      <c r="AA395" s="354"/>
      <c r="AB395" s="354"/>
      <c r="AC395" s="354"/>
    </row>
    <row r="396" spans="1:29" ht="16" customHeight="1" x14ac:dyDescent="0.35">
      <c r="A396" s="333" t="s">
        <v>66</v>
      </c>
      <c r="B396" s="219">
        <v>4</v>
      </c>
      <c r="C396" s="354"/>
      <c r="D396" s="354"/>
      <c r="E396" s="354"/>
      <c r="F396" s="354"/>
      <c r="G396" s="354"/>
      <c r="H396" s="354"/>
      <c r="I396" s="354"/>
      <c r="J396" s="354"/>
      <c r="K396" s="354"/>
      <c r="L396" s="354"/>
      <c r="M396" s="354"/>
      <c r="N396" s="354"/>
      <c r="O396" s="354"/>
      <c r="P396" s="354"/>
      <c r="Q396" s="354"/>
      <c r="R396" s="354"/>
      <c r="S396" s="354"/>
      <c r="T396" s="354"/>
      <c r="U396" s="354"/>
      <c r="V396" s="354"/>
      <c r="W396" s="354"/>
      <c r="X396" s="354"/>
      <c r="Y396" s="354"/>
      <c r="Z396" s="354"/>
      <c r="AA396" s="354"/>
      <c r="AB396" s="354"/>
      <c r="AC396" s="354"/>
    </row>
    <row r="397" spans="1:29" ht="16" customHeight="1" x14ac:dyDescent="0.35">
      <c r="A397" s="333" t="s">
        <v>67</v>
      </c>
      <c r="B397" s="219">
        <v>3</v>
      </c>
      <c r="C397" s="354"/>
      <c r="D397" s="354"/>
      <c r="E397" s="354"/>
      <c r="F397" s="354"/>
      <c r="G397" s="354"/>
      <c r="H397" s="354"/>
      <c r="I397" s="354"/>
      <c r="J397" s="354"/>
      <c r="K397" s="354"/>
      <c r="L397" s="354"/>
      <c r="M397" s="354"/>
      <c r="N397" s="354"/>
      <c r="O397" s="354"/>
      <c r="P397" s="354"/>
      <c r="Q397" s="354"/>
      <c r="R397" s="354"/>
      <c r="S397" s="354"/>
      <c r="T397" s="354"/>
      <c r="U397" s="354"/>
      <c r="V397" s="354"/>
      <c r="W397" s="354"/>
      <c r="X397" s="354"/>
      <c r="Y397" s="354"/>
      <c r="Z397" s="354"/>
      <c r="AA397" s="354"/>
      <c r="AB397" s="354"/>
      <c r="AC397" s="354"/>
    </row>
    <row r="398" spans="1:29" ht="16" customHeight="1" x14ac:dyDescent="0.35">
      <c r="A398" s="333" t="s">
        <v>68</v>
      </c>
      <c r="B398" s="219">
        <v>4</v>
      </c>
      <c r="C398" s="354"/>
      <c r="D398" s="354"/>
      <c r="E398" s="354"/>
      <c r="F398" s="354"/>
      <c r="G398" s="354"/>
      <c r="H398" s="354"/>
      <c r="I398" s="354"/>
      <c r="J398" s="354"/>
      <c r="K398" s="354"/>
      <c r="L398" s="354"/>
      <c r="M398" s="354"/>
      <c r="N398" s="354"/>
      <c r="O398" s="354"/>
      <c r="P398" s="354"/>
      <c r="Q398" s="354"/>
      <c r="R398" s="354"/>
      <c r="S398" s="354"/>
      <c r="T398" s="354"/>
      <c r="U398" s="354"/>
      <c r="V398" s="354"/>
      <c r="W398" s="354"/>
      <c r="X398" s="354"/>
      <c r="Y398" s="354"/>
      <c r="Z398" s="354"/>
      <c r="AA398" s="354"/>
      <c r="AB398" s="354"/>
      <c r="AC398" s="354"/>
    </row>
    <row r="399" spans="1:29" ht="16" customHeight="1" x14ac:dyDescent="0.35">
      <c r="A399" s="333" t="s">
        <v>69</v>
      </c>
      <c r="B399" s="219">
        <v>3</v>
      </c>
      <c r="C399" s="354"/>
      <c r="D399" s="354"/>
      <c r="E399" s="354"/>
      <c r="F399" s="354"/>
      <c r="G399" s="354"/>
      <c r="H399" s="354"/>
      <c r="I399" s="354"/>
      <c r="J399" s="354"/>
      <c r="K399" s="354"/>
      <c r="L399" s="354"/>
      <c r="M399" s="354"/>
      <c r="N399" s="354"/>
      <c r="O399" s="354"/>
      <c r="P399" s="354"/>
      <c r="Q399" s="354"/>
      <c r="R399" s="354"/>
      <c r="S399" s="354"/>
      <c r="T399" s="354"/>
      <c r="U399" s="354"/>
      <c r="V399" s="354"/>
      <c r="W399" s="354"/>
      <c r="X399" s="354"/>
      <c r="Y399" s="354"/>
      <c r="Z399" s="354"/>
      <c r="AA399" s="354"/>
      <c r="AB399" s="354"/>
      <c r="AC399" s="354"/>
    </row>
    <row r="400" spans="1:29" ht="16" customHeight="1" x14ac:dyDescent="0.35">
      <c r="A400" s="333" t="s">
        <v>70</v>
      </c>
      <c r="B400" s="219">
        <v>4</v>
      </c>
      <c r="C400" s="354"/>
      <c r="D400" s="354"/>
      <c r="E400" s="354"/>
      <c r="F400" s="354"/>
      <c r="G400" s="354"/>
      <c r="H400" s="354"/>
      <c r="I400" s="354"/>
      <c r="J400" s="354"/>
      <c r="K400" s="354"/>
      <c r="L400" s="354"/>
      <c r="M400" s="354"/>
      <c r="N400" s="354"/>
      <c r="O400" s="354"/>
      <c r="P400" s="354"/>
      <c r="Q400" s="354"/>
      <c r="R400" s="354"/>
      <c r="S400" s="354"/>
      <c r="T400" s="354"/>
      <c r="U400" s="354"/>
      <c r="V400" s="354"/>
      <c r="W400" s="354"/>
      <c r="X400" s="354"/>
      <c r="Y400" s="354"/>
      <c r="Z400" s="354"/>
      <c r="AA400" s="354"/>
      <c r="AB400" s="354"/>
      <c r="AC400" s="354"/>
    </row>
    <row r="401" spans="1:30" ht="16" customHeight="1" x14ac:dyDescent="0.35">
      <c r="A401" s="333" t="s">
        <v>71</v>
      </c>
      <c r="B401" s="219">
        <v>5</v>
      </c>
      <c r="C401" s="354"/>
      <c r="D401" s="354"/>
      <c r="E401" s="354"/>
      <c r="F401" s="354"/>
      <c r="G401" s="354"/>
      <c r="H401" s="354"/>
      <c r="I401" s="354"/>
      <c r="J401" s="354"/>
      <c r="K401" s="354"/>
      <c r="L401" s="354"/>
      <c r="M401" s="354"/>
      <c r="N401" s="354"/>
      <c r="O401" s="354"/>
      <c r="P401" s="354"/>
      <c r="Q401" s="354"/>
      <c r="R401" s="354"/>
      <c r="S401" s="354"/>
      <c r="T401" s="354"/>
      <c r="U401" s="354"/>
      <c r="V401" s="354"/>
      <c r="W401" s="354"/>
      <c r="X401" s="354"/>
      <c r="Y401" s="354"/>
      <c r="Z401" s="354"/>
      <c r="AA401" s="354"/>
      <c r="AB401" s="354"/>
      <c r="AC401" s="354"/>
    </row>
    <row r="402" spans="1:30" ht="16" customHeight="1" x14ac:dyDescent="0.35">
      <c r="A402" s="333" t="s">
        <v>72</v>
      </c>
      <c r="B402" s="227"/>
      <c r="C402" s="354"/>
      <c r="D402" s="354"/>
      <c r="E402" s="354"/>
      <c r="F402" s="354"/>
      <c r="G402" s="354"/>
      <c r="H402" s="354"/>
      <c r="I402" s="354"/>
      <c r="J402" s="354"/>
      <c r="K402" s="354"/>
      <c r="L402" s="354"/>
      <c r="M402" s="354"/>
      <c r="N402" s="354"/>
      <c r="O402" s="354"/>
      <c r="P402" s="354"/>
      <c r="Q402" s="354"/>
      <c r="R402" s="354"/>
      <c r="S402" s="354"/>
      <c r="T402" s="354"/>
      <c r="U402" s="354"/>
      <c r="V402" s="354"/>
      <c r="W402" s="354"/>
      <c r="X402" s="354"/>
      <c r="Y402" s="354"/>
      <c r="Z402" s="354"/>
      <c r="AA402" s="354"/>
      <c r="AB402" s="354"/>
      <c r="AC402" s="354"/>
    </row>
    <row r="403" spans="1:30" x14ac:dyDescent="0.35">
      <c r="A403" s="57" t="s">
        <v>73</v>
      </c>
      <c r="B403" s="223">
        <f>AVERAGEIF(B369:B402,"&gt;0")</f>
        <v>3.3125</v>
      </c>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row>
    <row r="404" spans="1:30" x14ac:dyDescent="0.35">
      <c r="A404" s="57" t="s">
        <v>75</v>
      </c>
      <c r="B404" s="223">
        <f>AVERAGEIF(B369:B382,"&gt;0")</f>
        <v>3.0714285714285716</v>
      </c>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row>
    <row r="405" spans="1:30" x14ac:dyDescent="0.35">
      <c r="A405" s="57" t="s">
        <v>77</v>
      </c>
      <c r="B405" s="223">
        <f>AVERAGEIF(B383:B402,"&gt;0")</f>
        <v>3.5</v>
      </c>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row>
    <row r="406" spans="1:30" x14ac:dyDescent="0.35">
      <c r="A406" s="57"/>
      <c r="B406" s="223"/>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row>
    <row r="407" spans="1:30" ht="21" customHeight="1" x14ac:dyDescent="0.35">
      <c r="A407" s="57"/>
      <c r="B407" s="444" t="s">
        <v>429</v>
      </c>
      <c r="C407" s="444"/>
      <c r="D407" s="444"/>
      <c r="E407" s="444"/>
      <c r="F407" s="444"/>
      <c r="G407" s="444"/>
      <c r="H407" s="444"/>
      <c r="I407" s="444"/>
      <c r="J407" s="444"/>
      <c r="K407" s="444"/>
      <c r="L407" s="444"/>
      <c r="M407" s="444"/>
      <c r="N407" s="2"/>
      <c r="O407" s="2"/>
      <c r="P407" s="2"/>
      <c r="Q407" s="2"/>
      <c r="R407" s="2"/>
      <c r="S407" s="2"/>
      <c r="T407" s="2"/>
      <c r="U407" s="2"/>
      <c r="V407" s="2"/>
      <c r="W407" s="2"/>
      <c r="X407" s="2"/>
      <c r="Y407" s="2"/>
      <c r="Z407" s="2"/>
      <c r="AA407" s="2"/>
      <c r="AB407" s="2"/>
      <c r="AC407" s="2"/>
    </row>
    <row r="408" spans="1:30" x14ac:dyDescent="0.35">
      <c r="A408" s="57"/>
      <c r="B408" s="444"/>
      <c r="C408" s="444"/>
      <c r="D408" s="444"/>
      <c r="E408" s="444"/>
      <c r="F408" s="444"/>
      <c r="G408" s="444"/>
      <c r="H408" s="444"/>
      <c r="I408" s="444"/>
      <c r="J408" s="444"/>
      <c r="K408" s="444"/>
      <c r="L408" s="444"/>
      <c r="M408" s="444"/>
      <c r="N408" s="2"/>
      <c r="O408" s="2"/>
      <c r="P408" s="2"/>
      <c r="Q408" s="2"/>
      <c r="R408" s="2"/>
      <c r="S408" s="2"/>
      <c r="T408" s="2"/>
      <c r="U408" s="2"/>
      <c r="V408" s="2"/>
      <c r="W408" s="2"/>
      <c r="X408" s="2"/>
      <c r="Y408" s="2"/>
      <c r="Z408" s="2"/>
      <c r="AA408" s="2"/>
      <c r="AB408" s="2"/>
      <c r="AC408" s="2"/>
      <c r="AD408" s="2"/>
    </row>
    <row r="409" spans="1:30" x14ac:dyDescent="0.35">
      <c r="A409" s="57"/>
      <c r="B409" s="444"/>
      <c r="C409" s="444"/>
      <c r="D409" s="444"/>
      <c r="E409" s="444"/>
      <c r="F409" s="444"/>
      <c r="G409" s="444"/>
      <c r="H409" s="444"/>
      <c r="I409" s="444"/>
      <c r="J409" s="444"/>
      <c r="K409" s="444"/>
      <c r="L409" s="444"/>
      <c r="M409" s="444"/>
      <c r="N409" s="2"/>
      <c r="O409" s="2"/>
      <c r="P409" s="2"/>
      <c r="Q409" s="2"/>
      <c r="R409" s="2"/>
      <c r="S409" s="2"/>
      <c r="T409" s="2"/>
      <c r="U409" s="2"/>
      <c r="V409" s="2"/>
      <c r="W409" s="2"/>
      <c r="X409" s="2"/>
      <c r="Y409" s="2"/>
      <c r="Z409" s="2"/>
      <c r="AA409" s="2"/>
      <c r="AB409" s="2"/>
      <c r="AC409" s="2"/>
      <c r="AD409" s="2"/>
    </row>
    <row r="410" spans="1:30" x14ac:dyDescent="0.35">
      <c r="A410" s="57"/>
      <c r="B410" s="223"/>
      <c r="C410" s="2"/>
      <c r="D410" s="2"/>
      <c r="E410" s="2"/>
      <c r="F410" s="2"/>
      <c r="G410" s="2"/>
      <c r="H410" s="2"/>
      <c r="I410" s="2"/>
      <c r="J410" s="2"/>
      <c r="K410" s="2"/>
      <c r="L410" s="407">
        <v>2021</v>
      </c>
      <c r="M410" s="407">
        <v>2018</v>
      </c>
      <c r="N410" s="2"/>
      <c r="O410" s="2"/>
      <c r="P410" s="2"/>
      <c r="Q410" s="2"/>
      <c r="R410" s="2"/>
      <c r="S410" s="2"/>
      <c r="T410" s="2"/>
      <c r="U410" s="2"/>
      <c r="V410" s="2"/>
      <c r="W410" s="2"/>
      <c r="X410" s="2"/>
      <c r="Y410" s="2"/>
      <c r="Z410" s="2"/>
      <c r="AA410" s="2"/>
      <c r="AB410" s="2"/>
      <c r="AC410" s="2"/>
      <c r="AD410" s="2"/>
    </row>
    <row r="411" spans="1:30" ht="33" customHeight="1" x14ac:dyDescent="0.35">
      <c r="A411" s="57"/>
      <c r="B411" s="363" t="s">
        <v>17</v>
      </c>
      <c r="C411" s="438" t="s">
        <v>22</v>
      </c>
      <c r="D411" s="438"/>
      <c r="E411" s="438"/>
      <c r="F411" s="438"/>
      <c r="G411" s="438"/>
      <c r="H411" s="438"/>
      <c r="I411" s="438"/>
      <c r="J411" s="438"/>
      <c r="K411" s="438"/>
      <c r="L411" s="443">
        <v>2.8529411764705883</v>
      </c>
      <c r="M411" s="368">
        <v>3.21875</v>
      </c>
      <c r="N411" s="2"/>
      <c r="O411" s="2"/>
      <c r="P411" s="2"/>
      <c r="Q411" s="2"/>
      <c r="R411" s="2"/>
      <c r="S411" s="2"/>
      <c r="T411" s="2"/>
      <c r="U411" s="2"/>
      <c r="V411" s="2"/>
      <c r="W411" s="2"/>
      <c r="X411" s="2"/>
      <c r="Y411" s="2"/>
      <c r="Z411" s="2"/>
      <c r="AA411" s="2"/>
      <c r="AB411" s="2"/>
      <c r="AC411" s="2"/>
      <c r="AD411" s="2"/>
    </row>
    <row r="412" spans="1:30" ht="34" customHeight="1" x14ac:dyDescent="0.35">
      <c r="A412" s="57"/>
      <c r="B412" s="363" t="s">
        <v>24</v>
      </c>
      <c r="C412" s="438" t="s">
        <v>25</v>
      </c>
      <c r="D412" s="438"/>
      <c r="E412" s="438"/>
      <c r="F412" s="438"/>
      <c r="G412" s="438"/>
      <c r="H412" s="438"/>
      <c r="I412" s="438"/>
      <c r="J412" s="438"/>
      <c r="K412" s="438"/>
      <c r="L412" s="443">
        <v>2.5882352941176472</v>
      </c>
      <c r="M412" s="368">
        <v>2.838709677419355</v>
      </c>
      <c r="N412" s="2"/>
      <c r="O412" s="2"/>
      <c r="P412" s="2"/>
      <c r="Q412" s="2"/>
      <c r="R412" s="2"/>
      <c r="S412" s="2"/>
      <c r="T412" s="2"/>
      <c r="U412" s="2"/>
      <c r="V412" s="2"/>
      <c r="W412" s="2"/>
      <c r="X412" s="2"/>
      <c r="Y412" s="2"/>
      <c r="Z412" s="2"/>
      <c r="AA412" s="2"/>
      <c r="AB412" s="2"/>
      <c r="AC412" s="2"/>
      <c r="AD412" s="2"/>
    </row>
    <row r="413" spans="1:30" ht="33" customHeight="1" x14ac:dyDescent="0.35">
      <c r="A413" s="57"/>
      <c r="B413" s="363" t="s">
        <v>27</v>
      </c>
      <c r="C413" s="438" t="s">
        <v>28</v>
      </c>
      <c r="D413" s="438"/>
      <c r="E413" s="438"/>
      <c r="F413" s="438"/>
      <c r="G413" s="438"/>
      <c r="H413" s="438"/>
      <c r="I413" s="438"/>
      <c r="J413" s="438"/>
      <c r="K413" s="438"/>
      <c r="L413" s="443">
        <v>3.0294117647058822</v>
      </c>
      <c r="M413" s="368">
        <v>3.5</v>
      </c>
      <c r="N413" s="2"/>
      <c r="O413" s="2"/>
      <c r="P413" s="2"/>
      <c r="Q413" s="2"/>
      <c r="R413" s="2"/>
      <c r="S413" s="2"/>
      <c r="T413" s="2"/>
      <c r="U413" s="2"/>
      <c r="V413" s="2"/>
      <c r="W413" s="2"/>
      <c r="X413" s="2"/>
      <c r="Y413" s="2"/>
      <c r="Z413" s="2"/>
      <c r="AA413" s="2"/>
      <c r="AB413" s="2"/>
      <c r="AC413" s="2"/>
      <c r="AD413" s="2"/>
    </row>
    <row r="414" spans="1:30" ht="30" customHeight="1" x14ac:dyDescent="0.35">
      <c r="A414" s="57"/>
      <c r="B414" s="363" t="s">
        <v>30</v>
      </c>
      <c r="C414" s="438" t="s">
        <v>31</v>
      </c>
      <c r="D414" s="438"/>
      <c r="E414" s="438"/>
      <c r="F414" s="438"/>
      <c r="G414" s="438"/>
      <c r="H414" s="438"/>
      <c r="I414" s="438"/>
      <c r="J414" s="438"/>
      <c r="K414" s="438"/>
      <c r="L414" s="443">
        <v>2.9696969696969697</v>
      </c>
      <c r="M414" s="368">
        <v>3</v>
      </c>
      <c r="N414" s="2"/>
      <c r="O414" s="2"/>
      <c r="P414" s="2"/>
      <c r="Q414" s="2"/>
      <c r="R414" s="2"/>
      <c r="S414" s="2"/>
      <c r="T414" s="2"/>
      <c r="U414" s="2"/>
      <c r="V414" s="2"/>
      <c r="W414" s="2"/>
      <c r="X414" s="2"/>
      <c r="Y414" s="2"/>
      <c r="Z414" s="2"/>
      <c r="AA414" s="2"/>
      <c r="AB414" s="2"/>
      <c r="AC414" s="2"/>
      <c r="AD414" s="2"/>
    </row>
    <row r="415" spans="1:30" ht="35" customHeight="1" x14ac:dyDescent="0.35">
      <c r="A415" s="57"/>
      <c r="B415" s="363" t="s">
        <v>89</v>
      </c>
      <c r="C415" s="438" t="s">
        <v>34</v>
      </c>
      <c r="D415" s="438"/>
      <c r="E415" s="438"/>
      <c r="F415" s="438"/>
      <c r="G415" s="438"/>
      <c r="H415" s="438"/>
      <c r="I415" s="438"/>
      <c r="J415" s="438"/>
      <c r="K415" s="438"/>
      <c r="L415" s="443">
        <v>2.7878787878787881</v>
      </c>
      <c r="M415" s="368">
        <v>3.0606060606060606</v>
      </c>
      <c r="N415" s="2"/>
      <c r="O415" s="2"/>
      <c r="P415" s="2"/>
      <c r="Q415" s="2"/>
      <c r="R415" s="2"/>
      <c r="S415" s="2"/>
      <c r="T415" s="2"/>
      <c r="U415" s="2"/>
      <c r="V415" s="2"/>
      <c r="W415" s="2"/>
      <c r="X415" s="2"/>
      <c r="Y415" s="2"/>
      <c r="Z415" s="2"/>
      <c r="AA415" s="2"/>
      <c r="AB415" s="2"/>
      <c r="AC415" s="2"/>
      <c r="AD415" s="2"/>
    </row>
    <row r="416" spans="1:30" ht="35" customHeight="1" x14ac:dyDescent="0.35">
      <c r="A416" s="57"/>
      <c r="B416" s="408" t="s">
        <v>36</v>
      </c>
      <c r="C416" s="438" t="s">
        <v>37</v>
      </c>
      <c r="D416" s="438"/>
      <c r="E416" s="438"/>
      <c r="F416" s="438"/>
      <c r="G416" s="438"/>
      <c r="H416" s="438"/>
      <c r="I416" s="438"/>
      <c r="J416" s="438"/>
      <c r="K416" s="438"/>
      <c r="L416" s="443">
        <v>2.8125</v>
      </c>
      <c r="M416" s="368">
        <v>3.1212121212121211</v>
      </c>
      <c r="N416" s="2"/>
      <c r="O416" s="2"/>
      <c r="P416" s="2"/>
      <c r="Q416" s="2"/>
      <c r="R416" s="2"/>
      <c r="S416" s="2"/>
      <c r="T416" s="2"/>
      <c r="U416" s="2"/>
      <c r="V416" s="2"/>
      <c r="W416" s="2"/>
      <c r="X416" s="2"/>
      <c r="Y416" s="2"/>
      <c r="Z416" s="2"/>
      <c r="AA416" s="2"/>
      <c r="AB416" s="2"/>
      <c r="AC416" s="2"/>
      <c r="AD416" s="2"/>
    </row>
    <row r="417" spans="1:30" ht="32" customHeight="1" x14ac:dyDescent="0.35">
      <c r="A417" s="57"/>
      <c r="B417" s="408" t="s">
        <v>39</v>
      </c>
      <c r="C417" s="438" t="s">
        <v>40</v>
      </c>
      <c r="D417" s="438"/>
      <c r="E417" s="438"/>
      <c r="F417" s="438"/>
      <c r="G417" s="438"/>
      <c r="H417" s="438"/>
      <c r="I417" s="438"/>
      <c r="J417" s="438"/>
      <c r="K417" s="438"/>
      <c r="L417" s="443">
        <v>2.6875</v>
      </c>
      <c r="M417" s="368">
        <v>2.84375</v>
      </c>
      <c r="N417" s="2"/>
      <c r="O417" s="2"/>
      <c r="P417" s="2"/>
      <c r="Q417" s="2"/>
      <c r="R417" s="2"/>
      <c r="S417" s="2"/>
      <c r="T417" s="2"/>
      <c r="U417" s="2"/>
      <c r="V417" s="2"/>
      <c r="W417" s="2"/>
      <c r="X417" s="2"/>
      <c r="Y417" s="2"/>
      <c r="Z417" s="2"/>
      <c r="AA417" s="2"/>
      <c r="AB417" s="2"/>
      <c r="AC417" s="2"/>
      <c r="AD417" s="2"/>
    </row>
    <row r="418" spans="1:30" ht="30" customHeight="1" x14ac:dyDescent="0.35">
      <c r="A418" s="57"/>
      <c r="B418" s="408" t="s">
        <v>42</v>
      </c>
      <c r="C418" s="438" t="s">
        <v>43</v>
      </c>
      <c r="D418" s="438"/>
      <c r="E418" s="438"/>
      <c r="F418" s="438"/>
      <c r="G418" s="438"/>
      <c r="H418" s="438"/>
      <c r="I418" s="438"/>
      <c r="J418" s="438"/>
      <c r="K418" s="438"/>
      <c r="L418" s="443">
        <v>3.3870967741935485</v>
      </c>
      <c r="M418" s="368">
        <v>3.65625</v>
      </c>
      <c r="N418" s="2"/>
      <c r="O418" s="2"/>
      <c r="P418" s="2"/>
      <c r="Q418" s="2"/>
      <c r="R418" s="2"/>
      <c r="S418" s="2"/>
      <c r="T418" s="2"/>
      <c r="U418" s="2"/>
      <c r="V418" s="2"/>
      <c r="W418" s="2"/>
      <c r="X418" s="2"/>
      <c r="Y418" s="2"/>
      <c r="Z418" s="2"/>
      <c r="AA418" s="2"/>
      <c r="AB418" s="2"/>
      <c r="AC418" s="2"/>
      <c r="AD418" s="2"/>
    </row>
    <row r="419" spans="1:30" ht="33" customHeight="1" x14ac:dyDescent="0.35">
      <c r="A419" s="57"/>
      <c r="B419" s="408" t="s">
        <v>45</v>
      </c>
      <c r="C419" s="438" t="s">
        <v>46</v>
      </c>
      <c r="D419" s="438"/>
      <c r="E419" s="438"/>
      <c r="F419" s="438"/>
      <c r="G419" s="438"/>
      <c r="H419" s="438"/>
      <c r="I419" s="438"/>
      <c r="J419" s="438"/>
      <c r="K419" s="438"/>
      <c r="L419" s="443">
        <v>3.59375</v>
      </c>
      <c r="M419" s="368">
        <v>3.78125</v>
      </c>
      <c r="N419" s="2"/>
      <c r="O419" s="2"/>
      <c r="P419" s="2"/>
      <c r="Q419" s="2"/>
      <c r="R419" s="2"/>
      <c r="S419" s="2"/>
      <c r="T419" s="2"/>
      <c r="U419" s="2"/>
      <c r="V419" s="2"/>
      <c r="W419" s="2"/>
      <c r="X419" s="2"/>
      <c r="Y419" s="2"/>
      <c r="Z419" s="2"/>
      <c r="AA419" s="2"/>
      <c r="AB419" s="2"/>
      <c r="AC419" s="2"/>
      <c r="AD419" s="2"/>
    </row>
    <row r="420" spans="1:30" ht="35" customHeight="1" x14ac:dyDescent="0.35">
      <c r="A420" s="57"/>
      <c r="B420" s="408" t="s">
        <v>99</v>
      </c>
      <c r="C420" s="439" t="s">
        <v>49</v>
      </c>
      <c r="D420" s="439"/>
      <c r="E420" s="439"/>
      <c r="F420" s="439"/>
      <c r="G420" s="439"/>
      <c r="H420" s="439"/>
      <c r="I420" s="439"/>
      <c r="J420" s="439"/>
      <c r="K420" s="439"/>
      <c r="L420" s="443">
        <v>3.3125</v>
      </c>
      <c r="M420" s="368">
        <v>3.6206896551724137</v>
      </c>
      <c r="N420" s="2"/>
      <c r="O420" s="2"/>
      <c r="P420" s="2"/>
      <c r="Q420" s="2"/>
      <c r="R420" s="2"/>
      <c r="S420" s="2"/>
      <c r="T420" s="2"/>
      <c r="U420" s="2"/>
      <c r="V420" s="2"/>
      <c r="W420" s="2"/>
      <c r="X420" s="2"/>
      <c r="Y420" s="2"/>
      <c r="Z420" s="2"/>
      <c r="AA420" s="2"/>
      <c r="AB420" s="2"/>
      <c r="AC420" s="2"/>
      <c r="AD420" s="2"/>
    </row>
    <row r="421" spans="1:30" x14ac:dyDescent="0.35">
      <c r="A421" s="57"/>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row>
    <row r="422" spans="1:30" x14ac:dyDescent="0.35">
      <c r="A422" s="57"/>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row>
    <row r="423" spans="1:30" x14ac:dyDescent="0.35">
      <c r="A423" s="57"/>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row>
    <row r="424" spans="1:30" x14ac:dyDescent="0.35">
      <c r="A424" s="57"/>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row>
    <row r="425" spans="1:30" x14ac:dyDescent="0.35">
      <c r="A425" s="57"/>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row>
    <row r="426" spans="1:30" x14ac:dyDescent="0.35">
      <c r="A426" s="57"/>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row>
    <row r="427" spans="1:30" x14ac:dyDescent="0.35">
      <c r="A427" s="57"/>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row>
    <row r="428" spans="1:30" x14ac:dyDescent="0.35">
      <c r="A428" s="57"/>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row>
    <row r="429" spans="1:30" x14ac:dyDescent="0.35">
      <c r="A429" s="57"/>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row>
    <row r="430" spans="1:30" x14ac:dyDescent="0.35">
      <c r="A430" s="57"/>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row>
    <row r="431" spans="1:30" x14ac:dyDescent="0.35">
      <c r="A431" s="57"/>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row>
    <row r="432" spans="1:30" x14ac:dyDescent="0.35">
      <c r="A432" s="57"/>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row>
    <row r="433" spans="1:30" x14ac:dyDescent="0.35">
      <c r="A433" s="57"/>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row>
    <row r="434" spans="1:30" x14ac:dyDescent="0.35">
      <c r="A434" s="57"/>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row>
    <row r="435" spans="1:30" x14ac:dyDescent="0.35">
      <c r="A435" s="57"/>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row>
    <row r="436" spans="1:30" x14ac:dyDescent="0.35">
      <c r="A436" s="57"/>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row>
    <row r="437" spans="1:30" x14ac:dyDescent="0.35">
      <c r="A437" s="57"/>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row>
    <row r="438" spans="1:30" x14ac:dyDescent="0.35">
      <c r="A438" s="57"/>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row>
    <row r="439" spans="1:30" x14ac:dyDescent="0.35">
      <c r="A439" s="57"/>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row>
    <row r="440" spans="1:30" x14ac:dyDescent="0.35">
      <c r="A440" s="57"/>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row>
    <row r="441" spans="1:30" x14ac:dyDescent="0.35">
      <c r="A441" s="57"/>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row>
    <row r="442" spans="1:30" x14ac:dyDescent="0.35">
      <c r="A442" s="57"/>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row>
    <row r="443" spans="1:30" x14ac:dyDescent="0.35">
      <c r="A443" s="57"/>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row>
    <row r="444" spans="1:30" x14ac:dyDescent="0.35">
      <c r="A444" s="57"/>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row>
    <row r="445" spans="1:30" x14ac:dyDescent="0.35">
      <c r="A445" s="57"/>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row>
    <row r="446" spans="1:30" x14ac:dyDescent="0.35">
      <c r="A446" s="57"/>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row>
    <row r="447" spans="1:30" x14ac:dyDescent="0.35">
      <c r="A447" s="57"/>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row>
    <row r="448" spans="1:30" x14ac:dyDescent="0.35">
      <c r="A448" s="57"/>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row>
    <row r="449" spans="1:30" x14ac:dyDescent="0.35">
      <c r="A449" s="57"/>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row>
    <row r="450" spans="1:30" x14ac:dyDescent="0.35">
      <c r="A450" s="57"/>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row>
    <row r="451" spans="1:30" x14ac:dyDescent="0.35">
      <c r="A451" s="57"/>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row>
    <row r="452" spans="1:30" x14ac:dyDescent="0.35">
      <c r="A452" s="57"/>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row>
    <row r="453" spans="1:30" x14ac:dyDescent="0.35">
      <c r="A453" s="57"/>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row>
    <row r="454" spans="1:30" x14ac:dyDescent="0.35">
      <c r="A454" s="57"/>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row>
    <row r="455" spans="1:30" x14ac:dyDescent="0.35">
      <c r="A455" s="57"/>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row>
    <row r="456" spans="1:30" x14ac:dyDescent="0.35">
      <c r="A456" s="57"/>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row>
    <row r="457" spans="1:30" x14ac:dyDescent="0.35">
      <c r="A457" s="57"/>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row>
    <row r="458" spans="1:30" x14ac:dyDescent="0.35">
      <c r="A458" s="57"/>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row>
    <row r="459" spans="1:30" x14ac:dyDescent="0.35">
      <c r="A459" s="57"/>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row>
    <row r="460" spans="1:30" x14ac:dyDescent="0.35">
      <c r="A460" s="57"/>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row>
    <row r="461" spans="1:30" x14ac:dyDescent="0.35">
      <c r="A461" s="57"/>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row>
    <row r="462" spans="1:30" x14ac:dyDescent="0.35">
      <c r="A462" s="57"/>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row>
    <row r="463" spans="1:30" x14ac:dyDescent="0.35">
      <c r="A463" s="57"/>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row>
    <row r="464" spans="1:30" x14ac:dyDescent="0.35">
      <c r="A464" s="57"/>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row>
    <row r="465" spans="1:30" x14ac:dyDescent="0.35">
      <c r="A465" s="57"/>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row>
    <row r="466" spans="1:30" hidden="1" x14ac:dyDescent="0.35">
      <c r="A466" s="57"/>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row>
    <row r="467" spans="1:30" hidden="1" x14ac:dyDescent="0.35">
      <c r="A467" s="57"/>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row>
  </sheetData>
  <mergeCells count="28">
    <mergeCell ref="B407:M409"/>
    <mergeCell ref="B1:P1"/>
    <mergeCell ref="B3:P3"/>
    <mergeCell ref="B204:P204"/>
    <mergeCell ref="B164:P164"/>
    <mergeCell ref="B2:P2"/>
    <mergeCell ref="B163:P163"/>
    <mergeCell ref="B123:P123"/>
    <mergeCell ref="B83:P83"/>
    <mergeCell ref="B82:P82"/>
    <mergeCell ref="B42:P42"/>
    <mergeCell ref="B245:P245"/>
    <mergeCell ref="B205:P205"/>
    <mergeCell ref="B367:P367"/>
    <mergeCell ref="B366:P366"/>
    <mergeCell ref="B326:P326"/>
    <mergeCell ref="B286:P286"/>
    <mergeCell ref="B285:P285"/>
    <mergeCell ref="C419:K419"/>
    <mergeCell ref="C420:K420"/>
    <mergeCell ref="C411:K411"/>
    <mergeCell ref="C412:K412"/>
    <mergeCell ref="C413:K413"/>
    <mergeCell ref="C414:K414"/>
    <mergeCell ref="C415:K415"/>
    <mergeCell ref="C416:K416"/>
    <mergeCell ref="C417:K417"/>
    <mergeCell ref="C418:K418"/>
  </mergeCells>
  <hyperlinks>
    <hyperlink ref="A125" location="'M 01'!A1" display="M1" xr:uid="{E3823725-A921-4463-B961-2D8B775D6A4D}"/>
    <hyperlink ref="A126" location="'M 02'!A1" display="M2" xr:uid="{8BA8B4D8-6E46-4AE9-91FE-5DEA450A52EB}"/>
    <hyperlink ref="A127" location="'M 03'!A1" display="M3" xr:uid="{62FCF994-1157-4A73-A675-F24CA4F1F536}"/>
    <hyperlink ref="A128" location="'M 04'!A1" display="M4" xr:uid="{52E0CE12-9A71-4CD9-9826-CF6EDE78239F}"/>
    <hyperlink ref="A129" location="'M 05'!A1" display="M5" xr:uid="{38EA71CD-D4EF-477E-AAC9-7A0502A4C55D}"/>
    <hyperlink ref="A130" location="'M 06'!A1" display="M6" xr:uid="{21BB3620-E1E2-4362-8B8E-A4978C733D9C}"/>
    <hyperlink ref="A131" location="'M 07'!A1" display="M7" xr:uid="{F3DF9B6F-6750-48C5-BE60-A8261983E9C4}"/>
    <hyperlink ref="A132" location="'M 08'!A1" display="M8" xr:uid="{3C3FFAAB-CC01-4CA9-A13D-9C11CC204CC4}"/>
    <hyperlink ref="A133" location="'M 09'!A1" display="M9" xr:uid="{A61557F9-8CDD-4A0F-8034-0ECFB14172EA}"/>
    <hyperlink ref="A134" location="'M 10'!A1" display="M10" xr:uid="{AD1CD7E6-14A3-4ADD-AB91-BECAC2B92692}"/>
    <hyperlink ref="A135" location="'M 11'!A1" display="M11" xr:uid="{0E5EE1C2-8E26-4611-85E0-C08025A508E4}"/>
    <hyperlink ref="A136" location="'M 12'!A1" display="M12" xr:uid="{67EF0A42-0F5C-433B-815A-C3FABE3AC50E}"/>
    <hyperlink ref="A137" location="'M 13'!A1" display="M13" xr:uid="{E0A36231-4682-45E7-BA07-1E59194B6B5C}"/>
    <hyperlink ref="A138" location="'M 14'!A1" display="M14" xr:uid="{65370ED2-2CCE-4C8F-8156-66297F78203C}"/>
    <hyperlink ref="A139" location="'ÚSÚ 01'!A1" display="ÚSÚ 01" xr:uid="{CB1F7ECC-AAF5-4D45-9208-97947E534190}"/>
    <hyperlink ref="A140" location="'ÚSÚ 02'!A1" display="ÚSÚ 02" xr:uid="{23439D66-0466-444B-83DA-E9521846DEF6}"/>
    <hyperlink ref="A141" location="'ÚSÚ 04'!A1" display="ÚSÚ 04" xr:uid="{494FCAE3-7F38-405B-B7E7-F764B4BCEDBA}"/>
    <hyperlink ref="A142" location="'ÚSÚ 09'!A1" display="ÚSÚ 09" xr:uid="{40D5F387-81AE-48AB-8C95-928D57DAF492}"/>
    <hyperlink ref="A143" location="'ÚSÚ 10'!A1" display="ÚSÚ 10" xr:uid="{C59E339D-C621-4C0A-9E04-A4F608170FE4}"/>
    <hyperlink ref="A144" location="'ÚSÚ 11'!A1" display="ÚSÚ 11" xr:uid="{DF17E98A-EE2B-4E3D-9EE2-DEA2C4A424D1}"/>
    <hyperlink ref="A145" location="'ÚSÚ 17'!A1" display="ÚSÚ 17" xr:uid="{D50236B4-022E-4E66-8E09-269F4AD68937}"/>
    <hyperlink ref="A146" location="'ÚSÚ 18'!A1" display="ÚSÚ 18" xr:uid="{E520BAEF-CD27-4BF5-8F0D-4A589D9BF40F}"/>
    <hyperlink ref="A147" location="'ÚSÚ 19'!A1" display="ÚSÚ 19" xr:uid="{0FD98024-9CCD-46DB-BDFB-B48C5E2C9DA7}"/>
    <hyperlink ref="A148" location="'ÚSÚ 21'!A1" display="ÚSÚ 21" xr:uid="{F72CE695-14C4-46C6-B4CE-13A7497C393D}"/>
    <hyperlink ref="A149" location="'ÚSÚ 22'!A1" display="ÚSÚ 22" xr:uid="{B0CB7F29-880F-4171-A24C-ED5C03DAC89C}"/>
    <hyperlink ref="A150" location="'ÚSÚ 23'!A1" display="ÚSÚ 23" xr:uid="{089F373C-3ABD-4000-86E2-47A3B533B993}"/>
    <hyperlink ref="A151" location="'ÚSÚ 24'!A1" display="ÚSÚ 24" xr:uid="{F73BE64E-4E31-4928-8781-4A549F710368}"/>
    <hyperlink ref="A152" location="'ÚSÚ 25'!A1" display="ÚSÚ 25" xr:uid="{E4F1B8EF-3488-4723-8089-96B17EB9EFB6}"/>
    <hyperlink ref="A153" location="'ÚSÚ 26'!A1" display="ÚSÚ 26" xr:uid="{3EC1CC77-1242-4E8C-A6D9-A0C58FC8B5FE}"/>
    <hyperlink ref="A154" location="'ÚSÚ 27'!A1" display="ÚSÚ 27" xr:uid="{9A322712-AEB3-4116-8D8A-211BC5202F83}"/>
    <hyperlink ref="A155" location="'ÚSÚ 28'!A1" display="ÚSÚ 28" xr:uid="{80E69BA6-AA43-4637-8C65-C9374CE3B71A}"/>
    <hyperlink ref="A156" location="'ÚSÚ 29'!A1" display="ÚSÚ 29" xr:uid="{0CB8F2C3-ED2A-4410-943F-C036FE8C08B7}"/>
    <hyperlink ref="A157" location="'ÚSÚ 30'!A1" display="ÚSÚ 30" xr:uid="{586CD3DC-D4B9-4EA3-B0FB-66B5317B578F}"/>
    <hyperlink ref="A158" location="'ÚSÚ 31'!A1" display="ÚSÚ 31" xr:uid="{0079B2C2-ED2E-4610-8495-3A3246D72189}"/>
    <hyperlink ref="A199" location="'ÚSÚ 31'!A1" display="ÚSÚ 31" xr:uid="{3541BEC1-C821-45C7-8F7E-18E5C18559E2}"/>
    <hyperlink ref="A198" location="'ÚSÚ 30'!A1" display="ÚSÚ 30" xr:uid="{55D5A261-B1F4-434E-8EA0-89FFA0C97B85}"/>
    <hyperlink ref="A197" location="'ÚSÚ 29'!A1" display="ÚSÚ 29" xr:uid="{59012E04-BA9D-46DB-819D-36FDBD6AAFBF}"/>
    <hyperlink ref="A196" location="'ÚSÚ 28'!A1" display="ÚSÚ 28" xr:uid="{DA7AE7D0-6578-49FA-A8F4-9671BFF95279}"/>
    <hyperlink ref="A195" location="'ÚSÚ 27'!A1" display="ÚSÚ 27" xr:uid="{3273EB66-F5ED-41C3-9CD1-A16FE2A518DD}"/>
    <hyperlink ref="A194" location="'ÚSÚ 26'!A1" display="ÚSÚ 26" xr:uid="{E2D0F260-A71C-4942-ADAD-0A47E23C9CB6}"/>
    <hyperlink ref="A193" location="'ÚSÚ 25'!A1" display="ÚSÚ 25" xr:uid="{3FBF64F8-30F7-4C2E-870A-6EC661D05C3B}"/>
    <hyperlink ref="A192" location="'ÚSÚ 24'!A1" display="ÚSÚ 24" xr:uid="{7E723245-86D9-4677-BD2A-EB92CA93F308}"/>
    <hyperlink ref="A191" location="'ÚSÚ 23'!A1" display="ÚSÚ 23" xr:uid="{99B52457-9B5A-4A79-AF96-E09E9BF441E3}"/>
    <hyperlink ref="A190" location="'ÚSÚ 22'!A1" display="ÚSÚ 22" xr:uid="{2A959AE4-D2B6-48E5-BB74-68B07B484A59}"/>
    <hyperlink ref="A189" location="'ÚSÚ 21'!A1" display="ÚSÚ 21" xr:uid="{DD2C0806-9CA1-4BC2-9D51-7AE08AF1E198}"/>
    <hyperlink ref="A188" location="'ÚSÚ 19'!A1" display="ÚSÚ 19" xr:uid="{EE164A54-C277-4046-B31A-5E9B9E524645}"/>
    <hyperlink ref="A187" location="'ÚSÚ 18'!A1" display="ÚSÚ 18" xr:uid="{D7515D46-F5AC-4A36-9BFF-CBABE7FD0ABD}"/>
    <hyperlink ref="A186" location="'ÚSÚ 17'!A1" display="ÚSÚ 17" xr:uid="{9EABF23F-0BE3-4591-8E00-77289BC9BDBB}"/>
    <hyperlink ref="A185" location="'ÚSÚ 11'!A1" display="ÚSÚ 11" xr:uid="{0D8926A2-8008-4A7B-91A4-755E3DAC37D9}"/>
    <hyperlink ref="A184" location="'ÚSÚ 10'!A1" display="ÚSÚ 10" xr:uid="{31FFC14D-F2F2-4088-8937-4BAF40BEF1BD}"/>
    <hyperlink ref="A183" location="'ÚSÚ 09'!A1" display="ÚSÚ 09" xr:uid="{80D0E46C-4C8F-48A9-8F34-78858F83933C}"/>
    <hyperlink ref="A182" location="'ÚSÚ 04'!A1" display="ÚSÚ 04" xr:uid="{1253051F-D2D4-4B78-9C07-AEB71AB7BB64}"/>
    <hyperlink ref="A181" location="'ÚSÚ 02'!A1" display="ÚSÚ 02" xr:uid="{A0AFFBF7-B9DF-4495-A3CE-5E80FCB92655}"/>
    <hyperlink ref="A180" location="'ÚSÚ 01'!A1" display="ÚSÚ 01" xr:uid="{B3222AEB-ECD3-4992-854B-D65282F8D12E}"/>
    <hyperlink ref="A179" location="'M 14'!A1" display="M14" xr:uid="{AE0C2285-3684-4FFA-9C74-298CFEC68BD5}"/>
    <hyperlink ref="A178" location="'M 13'!A1" display="M13" xr:uid="{AAF6ECB4-4D7F-4E83-8D23-5008E2DA3BC7}"/>
    <hyperlink ref="A177" location="'M 12'!A1" display="M12" xr:uid="{C7EE6B59-867A-4728-B73A-5931E30D9F0D}"/>
    <hyperlink ref="A176" location="'M 11'!A1" display="M11" xr:uid="{B5B10623-EBE7-423D-BDF6-9571E31EFCC7}"/>
    <hyperlink ref="A175" location="'M 10'!A1" display="M10" xr:uid="{101C22B7-7816-4087-B314-72BBC558BE5B}"/>
    <hyperlink ref="A174" location="'M 09'!A1" display="M9" xr:uid="{397A3E26-B0C1-4D35-A1B1-D19C040CCEB9}"/>
    <hyperlink ref="A173" location="'M 08'!A1" display="M8" xr:uid="{822FC243-2499-4478-B574-1781C410387C}"/>
    <hyperlink ref="A172" location="'M 07'!A1" display="M7" xr:uid="{5E15380B-487E-4BE7-B3F8-120B9145AC07}"/>
    <hyperlink ref="A171" location="'M 06'!A1" display="M6" xr:uid="{99D41688-1794-4F63-B664-96D8DA9B2780}"/>
    <hyperlink ref="A170" location="'M 05'!A1" display="M5" xr:uid="{E3C46096-9913-49D7-B383-CC7E0E5020AF}"/>
    <hyperlink ref="A169" location="'M 04'!A1" display="M4" xr:uid="{7D88A553-9071-4032-A769-964FFB9194E9}"/>
    <hyperlink ref="A168" location="'M 03'!A1" display="M3" xr:uid="{527EE033-77BA-42A6-A964-772992D592A1}"/>
    <hyperlink ref="A167" location="'M 02'!A1" display="M2" xr:uid="{99621C16-AFCB-4695-A2FA-238ADA2CEEF9}"/>
    <hyperlink ref="A166" location="'M 01'!A1" display="M1" xr:uid="{A02BE2D6-562D-4A15-97D9-C0067F33C2A9}"/>
    <hyperlink ref="A240" location="'ÚSÚ 31'!A1" display="ÚSÚ 31" xr:uid="{A0F65616-ADF1-4102-B9BD-F8DE81CF16FB}"/>
    <hyperlink ref="A239" location="'ÚSÚ 30'!A1" display="ÚSÚ 30" xr:uid="{46428918-2C96-4018-875F-C2D04E58D964}"/>
    <hyperlink ref="A238" location="'ÚSÚ 29'!A1" display="ÚSÚ 29" xr:uid="{52D8D846-2D96-4D7A-B54C-FB7FDAD3C5C7}"/>
    <hyperlink ref="A237" location="'ÚSÚ 28'!A1" display="ÚSÚ 28" xr:uid="{9731B970-4FAC-41C5-886A-CF90D7436AA1}"/>
    <hyperlink ref="A236" location="'ÚSÚ 27'!A1" display="ÚSÚ 27" xr:uid="{49D1C750-4E50-4543-A044-F1AC0A20F3AB}"/>
    <hyperlink ref="A235" location="'ÚSÚ 26'!A1" display="ÚSÚ 26" xr:uid="{1A2F6030-53C9-488C-8B38-95D86BDDFD9E}"/>
    <hyperlink ref="A234" location="'ÚSÚ 25'!A1" display="ÚSÚ 25" xr:uid="{6D2506DD-7BFF-41D0-A553-D668BA90C10F}"/>
    <hyperlink ref="A233" location="'ÚSÚ 24'!A1" display="ÚSÚ 24" xr:uid="{7B40C534-7D9B-4163-A26E-6D6E417D0A1C}"/>
    <hyperlink ref="A232" location="'ÚSÚ 23'!A1" display="ÚSÚ 23" xr:uid="{B595F933-539D-4611-A95F-A4957508814D}"/>
    <hyperlink ref="A231" location="'ÚSÚ 22'!A1" display="ÚSÚ 22" xr:uid="{EC6D9AD3-0EC9-41F3-B554-6B2769EC4E71}"/>
    <hyperlink ref="A230" location="'ÚSÚ 21'!A1" display="ÚSÚ 21" xr:uid="{53D91861-0AA9-4CD3-9B9F-DE616FD3430E}"/>
    <hyperlink ref="A229" location="'ÚSÚ 19'!A1" display="ÚSÚ 19" xr:uid="{3EAD3EAB-107D-49DA-9DAB-8ABF1A9D922A}"/>
    <hyperlink ref="A228" location="'ÚSÚ 18'!A1" display="ÚSÚ 18" xr:uid="{0BA55183-BC25-487F-A579-E82308C300A4}"/>
    <hyperlink ref="A227" location="'ÚSÚ 17'!A1" display="ÚSÚ 17" xr:uid="{966964E0-B866-473D-A692-BC3B55683B14}"/>
    <hyperlink ref="A226" location="'ÚSÚ 11'!A1" display="ÚSÚ 11" xr:uid="{8ABDAC5F-7E8F-43DD-800B-26EB5C9CB028}"/>
    <hyperlink ref="A225" location="'ÚSÚ 10'!A1" display="ÚSÚ 10" xr:uid="{F91900D0-780E-488C-8EA5-6781DBC29ADC}"/>
    <hyperlink ref="A224" location="'ÚSÚ 09'!A1" display="ÚSÚ 09" xr:uid="{FAA1ECBF-B205-4F70-A309-938D2E96E20D}"/>
    <hyperlink ref="A223" location="'ÚSÚ 04'!A1" display="ÚSÚ 04" xr:uid="{F26A9B1E-5380-4F13-A0A5-9498D0866B21}"/>
    <hyperlink ref="A222" location="'ÚSÚ 02'!A1" display="ÚSÚ 02" xr:uid="{9F51AC41-CAC4-440C-893D-A392C5E110D4}"/>
    <hyperlink ref="A221" location="'ÚSÚ 01'!A1" display="ÚSÚ 01" xr:uid="{BCCA16F9-C928-4F3C-8B4F-96A202FE7FAE}"/>
    <hyperlink ref="A220" location="'M 14'!A1" display="M14" xr:uid="{59245F19-B143-4E1A-950F-CF75332077D0}"/>
    <hyperlink ref="A219" location="'M 13'!A1" display="M13" xr:uid="{0BD896EA-7FF9-4102-8300-76528D217C4A}"/>
    <hyperlink ref="A218" location="'M 12'!A1" display="M12" xr:uid="{9637E85F-A5E5-427B-9A85-C99F45C068A1}"/>
    <hyperlink ref="A217" location="'M 11'!A1" display="M11" xr:uid="{273174DC-7FA4-44AE-B454-C3B64001C817}"/>
    <hyperlink ref="A216" location="'M 10'!A1" display="M10" xr:uid="{E5D31E8F-44C8-4A91-B2B8-728279BEF747}"/>
    <hyperlink ref="A215" location="'M 09'!A1" display="M9" xr:uid="{0655601C-2606-43A4-9356-1A5A5C45A669}"/>
    <hyperlink ref="A214" location="'M 08'!A1" display="M8" xr:uid="{C8A6FD68-1C8B-416A-BDB3-A5C2575B8B4B}"/>
    <hyperlink ref="A213" location="'M 07'!A1" display="M7" xr:uid="{D190AF9B-BEBA-42CF-9039-C9AA766A78CB}"/>
    <hyperlink ref="A212" location="'M 06'!A1" display="M6" xr:uid="{D6A38AAD-D2D8-42EA-90DC-E4FC0998FABD}"/>
    <hyperlink ref="A211" location="'M 05'!A1" display="M5" xr:uid="{B4E93E4F-740E-461D-AB5E-CC70783AFADD}"/>
    <hyperlink ref="A210" location="'M 04'!A1" display="M4" xr:uid="{A55C4441-8318-4CEE-8424-9CFD46387DB2}"/>
    <hyperlink ref="A209" location="'M 03'!A1" display="M3" xr:uid="{E0DD0CE6-C0E2-42B4-B445-944E213F75B9}"/>
    <hyperlink ref="A208" location="'M 02'!A1" display="M2" xr:uid="{403AFBFB-B20A-404A-93B9-C2C700C82B13}"/>
    <hyperlink ref="A207" location="'M 01'!A1" display="M1" xr:uid="{DF25CF90-A0DD-483D-8C64-29B1F7644816}"/>
    <hyperlink ref="A280" location="'ÚSÚ 31'!A1" display="ÚSÚ 31" xr:uid="{96AEB0FA-54F0-4C27-A829-C07D1A964697}"/>
    <hyperlink ref="A279" location="'ÚSÚ 30'!A1" display="ÚSÚ 30" xr:uid="{E83C68A9-4C50-4665-B18A-7DC3E04D0CDA}"/>
    <hyperlink ref="A278" location="'ÚSÚ 29'!A1" display="ÚSÚ 29" xr:uid="{8AE5745A-87E4-421A-8017-15C05BF22AA8}"/>
    <hyperlink ref="A277" location="'ÚSÚ 28'!A1" display="ÚSÚ 28" xr:uid="{ED4B9D33-9AD3-46B6-BEC2-2D67CCBF89C6}"/>
    <hyperlink ref="A276" location="'ÚSÚ 27'!A1" display="ÚSÚ 27" xr:uid="{0AB52DA6-F2A3-495E-9CFF-AAB9624AFA52}"/>
    <hyperlink ref="A275" location="'ÚSÚ 26'!A1" display="ÚSÚ 26" xr:uid="{6AC24B2E-FCB7-4521-9405-7A961F2E9AFB}"/>
    <hyperlink ref="A274" location="'ÚSÚ 25'!A1" display="ÚSÚ 25" xr:uid="{6668442B-044A-4595-8627-937BB0CB1769}"/>
    <hyperlink ref="A273" location="'ÚSÚ 24'!A1" display="ÚSÚ 24" xr:uid="{FA4D703A-0CDB-43D0-8ED5-82DA3929A1B9}"/>
    <hyperlink ref="A272" location="'ÚSÚ 23'!A1" display="ÚSÚ 23" xr:uid="{A4731A4F-ABB4-44DD-B962-4A045019E641}"/>
    <hyperlink ref="A271" location="'ÚSÚ 22'!A1" display="ÚSÚ 22" xr:uid="{719B252D-7A5E-4A27-A1D4-915D43C8D63E}"/>
    <hyperlink ref="A270" location="'ÚSÚ 21'!A1" display="ÚSÚ 21" xr:uid="{9463067F-7377-45FE-80D5-C6C2025CCF68}"/>
    <hyperlink ref="A269" location="'ÚSÚ 19'!A1" display="ÚSÚ 19" xr:uid="{46689B06-3597-4533-8718-1932B3ECCBDD}"/>
    <hyperlink ref="A268" location="'ÚSÚ 18'!A1" display="ÚSÚ 18" xr:uid="{39AF4B70-BC68-4546-80EC-19175CB6F498}"/>
    <hyperlink ref="A267" location="'ÚSÚ 17'!A1" display="ÚSÚ 17" xr:uid="{2A4D2654-EAFF-432C-B785-9041B6EAC986}"/>
    <hyperlink ref="A266" location="'ÚSÚ 11'!A1" display="ÚSÚ 11" xr:uid="{E457F163-4446-471B-9394-88B50928CF21}"/>
    <hyperlink ref="A265" location="'ÚSÚ 10'!A1" display="ÚSÚ 10" xr:uid="{E860B6C9-4BFF-4A2F-A6B1-11DF29A007CC}"/>
    <hyperlink ref="A264" location="'ÚSÚ 09'!A1" display="ÚSÚ 09" xr:uid="{5948E83F-4A2B-4ED1-938C-6A4A8ED9FC88}"/>
    <hyperlink ref="A263" location="'ÚSÚ 04'!A1" display="ÚSÚ 04" xr:uid="{11FE5CBB-98EA-4ED4-8996-1D192254DC10}"/>
    <hyperlink ref="A262" location="'ÚSÚ 02'!A1" display="ÚSÚ 02" xr:uid="{D1BCCECE-BC28-46D9-90F1-8ABDA53CD988}"/>
    <hyperlink ref="A261" location="'ÚSÚ 01'!A1" display="ÚSÚ 01" xr:uid="{27C5EE88-C29D-495B-A0A0-81422AF147F7}"/>
    <hyperlink ref="A260" location="'M 14'!A1" display="M14" xr:uid="{AA27BAFD-AFE6-407C-A4F6-6776E69017D9}"/>
    <hyperlink ref="A259" location="'M 13'!A1" display="M13" xr:uid="{46FEE50A-DF6E-4912-93CA-0A390C0579E5}"/>
    <hyperlink ref="A258" location="'M 12'!A1" display="M12" xr:uid="{A5D421FB-54AE-42CA-B3AE-F8A7FD10CCE4}"/>
    <hyperlink ref="A257" location="'M 11'!A1" display="M11" xr:uid="{56364CDA-08BA-476D-ACA2-5A0495037667}"/>
    <hyperlink ref="A256" location="'M 10'!A1" display="M10" xr:uid="{453939E4-448D-4860-8EE6-727310410FC0}"/>
    <hyperlink ref="A255" location="'M 09'!A1" display="M9" xr:uid="{CD89B5F3-506C-41B2-A918-090309F9CE1F}"/>
    <hyperlink ref="A254" location="'M 08'!A1" display="M8" xr:uid="{CC41468F-DB58-4EA1-972D-A5B4A7A03568}"/>
    <hyperlink ref="A253" location="'M 07'!A1" display="M7" xr:uid="{D8908455-48BF-47B2-92EF-C663218DAA03}"/>
    <hyperlink ref="A252" location="'M 06'!A1" display="M6" xr:uid="{DE9C1075-3B07-405C-89F2-0E89AB22AC79}"/>
    <hyperlink ref="A251" location="'M 05'!A1" display="M5" xr:uid="{58BD9371-F379-4ED7-A40D-5456C39EFDD7}"/>
    <hyperlink ref="A250" location="'M 04'!A1" display="M4" xr:uid="{C1C6135B-AA15-4D06-AE73-A24939AFD667}"/>
    <hyperlink ref="A249" location="'M 03'!A1" display="M3" xr:uid="{2AA9577E-5CEF-4318-9A6E-B638193709E6}"/>
    <hyperlink ref="A248" location="'M 02'!A1" display="M2" xr:uid="{4114985C-B90F-4F41-810A-EBA078C2EDA0}"/>
    <hyperlink ref="A247" location="'M 01'!A1" display="M1" xr:uid="{336D4E6A-F122-4C3E-A7AA-96278E2D375B}"/>
    <hyperlink ref="A321" location="'ÚSÚ 31'!A1" display="ÚSÚ 31" xr:uid="{CA8EF85A-117A-489E-9B90-72F961D65287}"/>
    <hyperlink ref="A320" location="'ÚSÚ 30'!A1" display="ÚSÚ 30" xr:uid="{A437E321-F3B2-44F3-85B6-7AECAA411F5A}"/>
    <hyperlink ref="A319" location="'ÚSÚ 29'!A1" display="ÚSÚ 29" xr:uid="{44D631AF-FD0A-48B7-A35F-2BC93B72723A}"/>
    <hyperlink ref="A318" location="'ÚSÚ 28'!A1" display="ÚSÚ 28" xr:uid="{3A71BA59-BFDA-43FF-898F-401C9FF2F7A4}"/>
    <hyperlink ref="A317" location="'ÚSÚ 27'!A1" display="ÚSÚ 27" xr:uid="{B56D8469-D4AA-4C5D-9497-F63F8058D097}"/>
    <hyperlink ref="A316" location="'ÚSÚ 26'!A1" display="ÚSÚ 26" xr:uid="{A69C3129-3716-48D0-A805-6D11BF9D2BFB}"/>
    <hyperlink ref="A315" location="'ÚSÚ 25'!A1" display="ÚSÚ 25" xr:uid="{ECADC988-BEC5-461F-9E21-13F9E33D3E1A}"/>
    <hyperlink ref="A314" location="'ÚSÚ 24'!A1" display="ÚSÚ 24" xr:uid="{3AC4D3BA-42E9-4936-9D96-FF5A4D3C243C}"/>
    <hyperlink ref="A313" location="'ÚSÚ 23'!A1" display="ÚSÚ 23" xr:uid="{ED847739-15FB-459D-9EE6-F33F64CA27C3}"/>
    <hyperlink ref="A312" location="'ÚSÚ 22'!A1" display="ÚSÚ 22" xr:uid="{50E35D54-0DC4-461A-ABDB-D6D5C7063427}"/>
    <hyperlink ref="A311" location="'ÚSÚ 21'!A1" display="ÚSÚ 21" xr:uid="{865ECE13-2DC0-4048-AFB5-6E8AC789FCE5}"/>
    <hyperlink ref="A310" location="'ÚSÚ 19'!A1" display="ÚSÚ 19" xr:uid="{DCD6DE08-C0F7-490C-9FB6-0CEA0B172D1F}"/>
    <hyperlink ref="A309" location="'ÚSÚ 18'!A1" display="ÚSÚ 18" xr:uid="{60D72ABD-C957-48E5-865B-1FC29A3626B0}"/>
    <hyperlink ref="A308" location="'ÚSÚ 17'!A1" display="ÚSÚ 17" xr:uid="{3C03973B-D4C8-472A-93EA-4E0B6788BE67}"/>
    <hyperlink ref="A307" location="'ÚSÚ 11'!A1" display="ÚSÚ 11" xr:uid="{77903986-B6FE-4951-9C6D-84F88E4E0044}"/>
    <hyperlink ref="A306" location="'ÚSÚ 10'!A1" display="ÚSÚ 10" xr:uid="{42D7F367-9999-490E-9D02-8F807475E238}"/>
    <hyperlink ref="A305" location="'ÚSÚ 09'!A1" display="ÚSÚ 09" xr:uid="{7E1F6568-F1E4-4627-9939-A9F0568A6B6A}"/>
    <hyperlink ref="A304" location="'ÚSÚ 04'!A1" display="ÚSÚ 04" xr:uid="{6533C057-A338-4CD0-B5DA-7AEC8F41DA91}"/>
    <hyperlink ref="A303" location="'ÚSÚ 02'!A1" display="ÚSÚ 02" xr:uid="{82D79838-15D0-4205-9B91-5251FF42BE1F}"/>
    <hyperlink ref="A302" location="'ÚSÚ 01'!A1" display="ÚSÚ 01" xr:uid="{3ADA404D-E246-4012-BDCA-BB940E21C01E}"/>
    <hyperlink ref="A301" location="'M 14'!A1" display="M14" xr:uid="{12C86087-43D8-4A58-8E8F-18BC52357B36}"/>
    <hyperlink ref="A300" location="'M 13'!A1" display="M13" xr:uid="{139B0513-99D9-4A1B-AEEF-D5BC2D7A1919}"/>
    <hyperlink ref="A299" location="'M 12'!A1" display="M12" xr:uid="{AEF28F75-7873-4471-92BD-824E4134ED87}"/>
    <hyperlink ref="A298" location="'M 11'!A1" display="M11" xr:uid="{B0CFEAD7-2A67-47C8-B625-FC9D2ECBCEA7}"/>
    <hyperlink ref="A297" location="'M 10'!A1" display="M10" xr:uid="{6DA005DD-D2C2-401B-81D0-0C0997DD64A7}"/>
    <hyperlink ref="A296" location="'M 09'!A1" display="M9" xr:uid="{1F7F52A8-A520-4A0A-A853-DF38B1FE58CE}"/>
    <hyperlink ref="A295" location="'M 08'!A1" display="M8" xr:uid="{88DBCE4D-B346-466F-A36B-10531FFE94C8}"/>
    <hyperlink ref="A294" location="'M 07'!A1" display="M7" xr:uid="{89760BD2-8DF6-4BDA-8B59-4C9527206B00}"/>
    <hyperlink ref="A293" location="'M 06'!A1" display="M6" xr:uid="{13A7AD3C-EF7F-4392-BA41-B093EA94A2FE}"/>
    <hyperlink ref="A292" location="'M 05'!A1" display="M5" xr:uid="{EC797617-7402-4F42-83D5-8C339E01F417}"/>
    <hyperlink ref="A291" location="'M 04'!A1" display="M4" xr:uid="{FCF9E8C8-D2CA-4F61-A180-B2F5A5CC03FF}"/>
    <hyperlink ref="A290" location="'M 03'!A1" display="M3" xr:uid="{49BD7478-9F41-4142-A9D1-0CA1B4D42480}"/>
    <hyperlink ref="A289" location="'M 02'!A1" display="M2" xr:uid="{0E2C16C4-31BA-4367-9B70-1079A17A4932}"/>
    <hyperlink ref="A288" location="'M 01'!A1" display="M1" xr:uid="{04647745-0B7C-40A9-A4DD-4934434D47C1}"/>
    <hyperlink ref="A361" location="'ÚSÚ 31'!A1" display="ÚSÚ 31" xr:uid="{32C98C9C-520D-40A2-94DC-FE41F63E60F8}"/>
    <hyperlink ref="A360" location="'ÚSÚ 30'!A1" display="ÚSÚ 30" xr:uid="{3CE0E249-EC8C-46BB-A87E-533EDE08C59B}"/>
    <hyperlink ref="A359" location="'ÚSÚ 29'!A1" display="ÚSÚ 29" xr:uid="{EF11FED6-4366-4941-89DB-29259C020D7E}"/>
    <hyperlink ref="A358" location="'ÚSÚ 28'!A1" display="ÚSÚ 28" xr:uid="{8222BEDB-681B-4A3C-9FD1-8CB8C3EE7B9A}"/>
    <hyperlink ref="A357" location="'ÚSÚ 27'!A1" display="ÚSÚ 27" xr:uid="{15C27005-6CB2-48E9-A886-4327334B7617}"/>
    <hyperlink ref="A356" location="'ÚSÚ 26'!A1" display="ÚSÚ 26" xr:uid="{1B152CB2-4693-4239-AE83-CAB452ACF81B}"/>
    <hyperlink ref="A355" location="'ÚSÚ 25'!A1" display="ÚSÚ 25" xr:uid="{E5C19425-576B-4FE4-A1BC-50E0D0364ADA}"/>
    <hyperlink ref="A354" location="'ÚSÚ 24'!A1" display="ÚSÚ 24" xr:uid="{3F752940-A909-457E-8616-D44D8467CAD5}"/>
    <hyperlink ref="A353" location="'ÚSÚ 23'!A1" display="ÚSÚ 23" xr:uid="{026E46BF-4529-4528-8206-7C3365DE8C04}"/>
    <hyperlink ref="A352" location="'ÚSÚ 22'!A1" display="ÚSÚ 22" xr:uid="{672ED940-FB92-4004-B00C-D382B82C6109}"/>
    <hyperlink ref="A351" location="'ÚSÚ 21'!A1" display="ÚSÚ 21" xr:uid="{F77CE0E1-5198-459B-8A56-1C0E4AB7DB8F}"/>
    <hyperlink ref="A350" location="'ÚSÚ 19'!A1" display="ÚSÚ 19" xr:uid="{3E418D1C-5733-4155-B4D4-A8377CDE2D1B}"/>
    <hyperlink ref="A349" location="'ÚSÚ 18'!A1" display="ÚSÚ 18" xr:uid="{984A3644-FF42-4C28-8318-C95F940C8854}"/>
    <hyperlink ref="A348" location="'ÚSÚ 17'!A1" display="ÚSÚ 17" xr:uid="{F87E225D-7534-463F-A8EE-AEDABC8BD2C3}"/>
    <hyperlink ref="A347" location="'ÚSÚ 11'!A1" display="ÚSÚ 11" xr:uid="{8B8533A8-D22F-46AC-9FEA-5D408EC75D77}"/>
    <hyperlink ref="A346" location="'ÚSÚ 10'!A1" display="ÚSÚ 10" xr:uid="{966290FC-39B2-4824-9CF2-1F943730972F}"/>
    <hyperlink ref="A345" location="'ÚSÚ 09'!A1" display="ÚSÚ 09" xr:uid="{7D2F3117-AC50-448E-8560-91764242FB80}"/>
    <hyperlink ref="A344" location="'ÚSÚ 04'!A1" display="ÚSÚ 04" xr:uid="{3DE7DEB4-33E9-4D55-8B49-9F10894D278F}"/>
    <hyperlink ref="A343" location="'ÚSÚ 02'!A1" display="ÚSÚ 02" xr:uid="{1261D2F5-FD29-475D-BE38-EE792EEB87C0}"/>
    <hyperlink ref="A342" location="'ÚSÚ 01'!A1" display="ÚSÚ 01" xr:uid="{1266F99A-1B21-4C04-886C-E1CAA5420627}"/>
    <hyperlink ref="A341" location="'M 14'!A1" display="M14" xr:uid="{ACC28C42-8515-4CB0-9DBF-126115B09DD5}"/>
    <hyperlink ref="A340" location="'M 13'!A1" display="M13" xr:uid="{5CAAFFE0-3174-415C-A9F8-FF4E9A99BA84}"/>
    <hyperlink ref="A339" location="'M 12'!A1" display="M12" xr:uid="{456B6D80-283A-4A05-8E4E-94A15C329771}"/>
    <hyperlink ref="A338" location="'M 11'!A1" display="M11" xr:uid="{9C803C88-F32E-4722-9A84-45CD81A101C4}"/>
    <hyperlink ref="A337" location="'M 10'!A1" display="M10" xr:uid="{6D88851A-B83D-4A1C-A579-ECEF2B8D207D}"/>
    <hyperlink ref="A336" location="'M 09'!A1" display="M9" xr:uid="{13727715-E119-4F32-9D2F-B10BCC5FC046}"/>
    <hyperlink ref="A335" location="'M 08'!A1" display="M8" xr:uid="{201158D1-B1D3-4A19-91DD-9650CCF8026C}"/>
    <hyperlink ref="A334" location="'M 07'!A1" display="M7" xr:uid="{12D5EFF9-D872-4FDA-B7D8-41A523914906}"/>
    <hyperlink ref="A333" location="'M 06'!A1" display="M6" xr:uid="{5294A2AB-DCDF-4B2F-8A08-89330DEF0A1D}"/>
    <hyperlink ref="A332" location="'M 05'!A1" display="M5" xr:uid="{5EFFD067-7C78-47C1-A9D7-437450C93D3E}"/>
    <hyperlink ref="A331" location="'M 04'!A1" display="M4" xr:uid="{DFFC58B8-32D3-4C78-B2B8-552CF044DB14}"/>
    <hyperlink ref="A330" location="'M 03'!A1" display="M3" xr:uid="{A2D797C0-2A85-4C51-B3FD-2E81E36B12DE}"/>
    <hyperlink ref="A329" location="'M 02'!A1" display="M2" xr:uid="{FEC71D7F-8D51-43D2-BC38-3155B1E68AAA}"/>
    <hyperlink ref="A328" location="'M 01'!A1" display="M1" xr:uid="{E2BE1AE4-11CC-4DC7-9E95-14A663EAD2AC}"/>
    <hyperlink ref="A402" location="'ÚSÚ 31'!A1" display="ÚSÚ 31" xr:uid="{FD54C858-6918-4A6F-8162-87E5F9B950E5}"/>
    <hyperlink ref="A401" location="'ÚSÚ 30'!A1" display="ÚSÚ 30" xr:uid="{6A6D72B0-969A-4303-8A7C-FE1BBD1CD4F4}"/>
    <hyperlink ref="A400" location="'ÚSÚ 29'!A1" display="ÚSÚ 29" xr:uid="{229AC58E-1B79-43D3-BD8D-9F55EEA141A0}"/>
    <hyperlink ref="A399" location="'ÚSÚ 28'!A1" display="ÚSÚ 28" xr:uid="{2986685D-B175-4949-86D8-BFCF7395ADFA}"/>
    <hyperlink ref="A398" location="'ÚSÚ 27'!A1" display="ÚSÚ 27" xr:uid="{1771A162-13F4-40B0-859F-6645E97739D0}"/>
    <hyperlink ref="A397" location="'ÚSÚ 26'!A1" display="ÚSÚ 26" xr:uid="{29F9E768-A68E-4463-B280-1AB39F728146}"/>
    <hyperlink ref="A396" location="'ÚSÚ 25'!A1" display="ÚSÚ 25" xr:uid="{27EEE152-D27B-4617-9135-D87558AD54B7}"/>
    <hyperlink ref="A395" location="'ÚSÚ 24'!A1" display="ÚSÚ 24" xr:uid="{1DD1A15B-0541-42B7-8A14-823EB3BC21F4}"/>
    <hyperlink ref="A394" location="'ÚSÚ 23'!A1" display="ÚSÚ 23" xr:uid="{6D5750B8-6AC6-4E52-BA77-8A0D555B5115}"/>
    <hyperlink ref="A393" location="'ÚSÚ 22'!A1" display="ÚSÚ 22" xr:uid="{A3F24E1C-AD3B-4E00-876C-E8E08354E632}"/>
    <hyperlink ref="A392" location="'ÚSÚ 21'!A1" display="ÚSÚ 21" xr:uid="{E4843F32-F4DB-40BB-BC67-6F76CC643E5C}"/>
    <hyperlink ref="A391" location="'ÚSÚ 19'!A1" display="ÚSÚ 19" xr:uid="{BF52884E-834E-4910-8855-B6C4EC84A8FD}"/>
    <hyperlink ref="A390" location="'ÚSÚ 18'!A1" display="ÚSÚ 18" xr:uid="{BAC9D964-6982-4CA0-B5E3-877EAEA9F7F7}"/>
    <hyperlink ref="A389" location="'ÚSÚ 17'!A1" display="ÚSÚ 17" xr:uid="{971B4870-5B18-4741-9C7B-E0F770CC734E}"/>
    <hyperlink ref="A388" location="'ÚSÚ 11'!A1" display="ÚSÚ 11" xr:uid="{B0323686-1530-4AEC-820B-F004F325F387}"/>
    <hyperlink ref="A387" location="'ÚSÚ 10'!A1" display="ÚSÚ 10" xr:uid="{00AEA782-FB22-41BF-BA46-8D4CEDCFD2CB}"/>
    <hyperlink ref="A386" location="'ÚSÚ 09'!A1" display="ÚSÚ 09" xr:uid="{C16F9F6F-2E0E-4AA9-81BF-66B983E492E6}"/>
    <hyperlink ref="A385" location="'ÚSÚ 04'!A1" display="ÚSÚ 04" xr:uid="{C45BC728-05F1-48EE-8436-57988D2436D4}"/>
    <hyperlink ref="A384" location="'ÚSÚ 02'!A1" display="ÚSÚ 02" xr:uid="{D2960A81-0849-44CB-A09D-D4718652FD07}"/>
    <hyperlink ref="A383" location="'ÚSÚ 01'!A1" display="ÚSÚ 01" xr:uid="{7C308BA0-D7D7-43FC-9E31-FC2963BDB2E5}"/>
    <hyperlink ref="A382" location="'M 14'!A1" display="M14" xr:uid="{B3D9A4A6-08BF-4133-93A9-5A4954E62BA7}"/>
    <hyperlink ref="A381" location="'M 13'!A1" display="M13" xr:uid="{535E9680-8E1D-4047-8CB4-12159E14517B}"/>
    <hyperlink ref="A380" location="'M 12'!A1" display="M12" xr:uid="{F1956415-266B-4B01-80F3-D2460899B50B}"/>
    <hyperlink ref="A379" location="'M 11'!A1" display="M11" xr:uid="{C1859506-50A1-425C-8398-C685DEF067DC}"/>
    <hyperlink ref="A378" location="'M 10'!A1" display="M10" xr:uid="{9B30C70F-FA78-4F25-A70D-D9EE1BA8F70D}"/>
    <hyperlink ref="A377" location="'M 09'!A1" display="M9" xr:uid="{07D71EDE-E7C2-45E4-965E-EA3B434D05BA}"/>
    <hyperlink ref="A376" location="'M 08'!A1" display="M8" xr:uid="{2E335072-BF3A-41C4-8343-4868CA30B525}"/>
    <hyperlink ref="A375" location="'M 07'!A1" display="M7" xr:uid="{A29647E0-F522-4747-88C5-A8CC3EA7FA84}"/>
    <hyperlink ref="A374" location="'M 06'!A1" display="M6" xr:uid="{D65B4BEC-8173-4DE9-8FE0-688A622C7FE3}"/>
    <hyperlink ref="A373" location="'M 05'!A1" display="M5" xr:uid="{026701E2-888F-4E20-9C96-4E896A9C4779}"/>
    <hyperlink ref="A372" location="'M 04'!A1" display="M4" xr:uid="{0F91D5AF-BC35-46D4-9EA6-612285DEBEDD}"/>
    <hyperlink ref="A371" location="'M 03'!A1" display="M3" xr:uid="{DE16BE03-4408-4CCF-AF29-73CCEC6BDD32}"/>
    <hyperlink ref="A370" location="'M 02'!A1" display="M2" xr:uid="{1625FC5E-F695-43C6-BD7F-0081C7AD8886}"/>
    <hyperlink ref="A369" location="'M 01'!A1" display="M1" xr:uid="{673E566C-B10B-47AF-8B18-2FADC95DE9C4}"/>
  </hyperlinks>
  <pageMargins left="0.7" right="0.7" top="0.78740157499999996" bottom="0.78740157499999996" header="0.3" footer="0.3"/>
  <pageSetup paperSize="9" orientation="portrait" r:id="rId1"/>
  <ignoredErrors>
    <ignoredError sqref="B411 B412:B420" twoDigitTextYear="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3753C50C31DE9540A2984DDEC6AB5A58" ma:contentTypeVersion="5" ma:contentTypeDescription="Vytvoří nový dokument" ma:contentTypeScope="" ma:versionID="1db8d4bf7036a8c538719dafe19d69aa">
  <xsd:schema xmlns:xsd="http://www.w3.org/2001/XMLSchema" xmlns:xs="http://www.w3.org/2001/XMLSchema" xmlns:p="http://schemas.microsoft.com/office/2006/metadata/properties" xmlns:ns2="495c1579-0179-4909-8cdc-be7f646ded77" targetNamespace="http://schemas.microsoft.com/office/2006/metadata/properties" ma:root="true" ma:fieldsID="e7aaff036ad5ae1e0aa341d2aef6bee8" ns2:_="">
    <xsd:import namespace="495c1579-0179-4909-8cdc-be7f646ded7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5c1579-0179-4909-8cdc-be7f646ded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Q D A A B Q S w M E F A A C A A g A 7 6 G G U 0 / c h F O k A A A A 9 Q A A A B I A H A B D b 2 5 m a W c v U G F j a 2 F n Z S 5 4 b W w g o h g A K K A U A A A A A A A A A A A A A A A A A A A A A A A A A A A A h Y + x D o I w G I R f h X S n L X U R 8 l M G V k l M T I x x a 0 q F B i i G F s u 7 O f h I v o I Y R d 0 c 7 7 u 7 5 O 5 + v U E 2 d W 1 w U Y P V v U l R h C k K l J F 9 q U 2 V o t G d w j X K O G y F b E S l g j l s b D J Z n a L a u X N C i P c e + x X u h 4 o w S i N y K D Y 7 W a t O h N p Y J 4 x U 6 N M q / 7 c Q h / 1 r D G c 4 j j G j D F M g C 4 N C m 6 / P 5 r l P 9 w d C P r Z u H B S X N s y P Q B Y J 5 H 2 B P w B Q S w M E F A A C A A g A 7 6 G G 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h h l M o i k e 4 D g A A A B E A A A A T A B w A R m 9 y b X V s Y X M v U 2 V j d G l v b j E u b S C i G A A o o B Q A A A A A A A A A A A A A A A A A A A A A A A A A A A A r T k 0 u y c z P U w i G 0 I b W A F B L A Q I t A B Q A A g A I A O + h h l N P 3 I R T p A A A A P U A A A A S A A A A A A A A A A A A A A A A A A A A A A B D b 2 5 m a W c v U G F j a 2 F n Z S 5 4 b W x Q S w E C L Q A U A A I A C A D v o Y Z T D 8 r p q 6 Q A A A D p A A A A E w A A A A A A A A A A A A A A A A D w A A A A W 0 N v b n R l b n R f V H l w Z X N d L n h t b F B L A Q I t A B Q A A g A I A O + h h l M 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P D X v k P o 6 r R 5 5 w n q t m J c k V A A A A A A I A A A A A A A N m A A D A A A A A E A A A A F A m s Y x z 5 I U f d n S 2 q d h f O T M A A A A A B I A A A K A A A A A Q A A A A X Y I N Z T N a o c x V h b r e K f l V U 1 A A A A B 4 M f S l m f + J b U q G X R 8 0 J 7 P P f 3 P Q + H g u K E Y S + 0 f m U 8 W u i 6 j i P 2 Y k z A U w O 0 A q t x C t O s k g c g d e Q P k N v / V F 5 C U F H + J 6 t 5 m x o F n y d n o V G F 3 M Z E e w q B Q A A A C u A O 5 8 U H E G t 8 t 3 6 R 7 y V x X 6 f C e G t g = = < / D a t a M a s h u p > 
</file>

<file path=customXml/itemProps1.xml><?xml version="1.0" encoding="utf-8"?>
<ds:datastoreItem xmlns:ds="http://schemas.openxmlformats.org/officeDocument/2006/customXml" ds:itemID="{36490388-ABB4-45DA-9DAC-B0D1ACEE6CFE}">
  <ds:schemaRefs>
    <ds:schemaRef ds:uri="http://schemas.microsoft.com/sharepoint/v3/contenttype/forms"/>
  </ds:schemaRefs>
</ds:datastoreItem>
</file>

<file path=customXml/itemProps2.xml><?xml version="1.0" encoding="utf-8"?>
<ds:datastoreItem xmlns:ds="http://schemas.openxmlformats.org/officeDocument/2006/customXml" ds:itemID="{35BBC456-6873-42C7-9D2E-9008AAE48393}">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495c1579-0179-4909-8cdc-be7f646ded77"/>
    <ds:schemaRef ds:uri="http://www.w3.org/XML/1998/namespace"/>
    <ds:schemaRef ds:uri="http://purl.org/dc/dcmitype/"/>
  </ds:schemaRefs>
</ds:datastoreItem>
</file>

<file path=customXml/itemProps3.xml><?xml version="1.0" encoding="utf-8"?>
<ds:datastoreItem xmlns:ds="http://schemas.openxmlformats.org/officeDocument/2006/customXml" ds:itemID="{93C1A93B-9430-4F9D-9160-75E3B3C31F3A}"/>
</file>

<file path=customXml/itemProps4.xml><?xml version="1.0" encoding="utf-8"?>
<ds:datastoreItem xmlns:ds="http://schemas.openxmlformats.org/officeDocument/2006/customXml" ds:itemID="{400DDF19-C285-4EDA-B344-04B0359DAE9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vt:i4>
      </vt:variant>
    </vt:vector>
  </HeadingPairs>
  <TitlesOfParts>
    <vt:vector size="3" baseType="lpstr">
      <vt:lpstr>VÝSLEDKY_1_2_3</vt:lpstr>
      <vt:lpstr>VÝSLEDKY_4_5</vt:lpstr>
      <vt:lpstr>VÝSLEDKY_6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kristlof68@gmail.com</dc:creator>
  <cp:keywords/>
  <dc:description/>
  <cp:lastModifiedBy>Pavel Micaj</cp:lastModifiedBy>
  <cp:revision/>
  <dcterms:created xsi:type="dcterms:W3CDTF">2021-05-25T10:11:43Z</dcterms:created>
  <dcterms:modified xsi:type="dcterms:W3CDTF">2022-01-18T18:25:27Z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0x0101003753C50C31DE9540A2984DDEC6AB5A58</vt:lpwstr>
  </property>
</Properties>
</file>